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25" windowWidth="18855" windowHeight="11190"/>
  </bookViews>
  <sheets>
    <sheet name="Rekapitulace stavby" sheetId="1" r:id="rId1"/>
    <sheet name="063.1 - D.1.4.1  Voda, ka..." sheetId="2" r:id="rId2"/>
    <sheet name="063.2 - D.1.4.1.  Plyn" sheetId="3" r:id="rId3"/>
    <sheet name="063.3 - D.1.4.1. Vytápění" sheetId="4" r:id="rId4"/>
    <sheet name="063.4 - D.1.4.1. Vzduchot..." sheetId="5" r:id="rId5"/>
    <sheet name="063.5 - d.1.4.1. Stavební..." sheetId="6" r:id="rId6"/>
    <sheet name="063.6 - Měření a regulace" sheetId="7" r:id="rId7"/>
  </sheets>
  <definedNames>
    <definedName name="_xlnm.Print_Titles" localSheetId="1">'063.1 - D.1.4.1  Voda, ka...'!$114:$114</definedName>
    <definedName name="_xlnm.Print_Titles" localSheetId="2">'063.2 - D.1.4.1.  Plyn'!$114:$114</definedName>
    <definedName name="_xlnm.Print_Titles" localSheetId="3">'063.3 - D.1.4.1. Vytápění'!$120:$120</definedName>
    <definedName name="_xlnm.Print_Titles" localSheetId="4">'063.4 - D.1.4.1. Vzduchot...'!$112:$112</definedName>
    <definedName name="_xlnm.Print_Titles" localSheetId="5">'063.5 - d.1.4.1. Stavební...'!$122:$122</definedName>
    <definedName name="_xlnm.Print_Titles" localSheetId="6">'063.6 - Měření a regulace'!$112:$112</definedName>
    <definedName name="_xlnm.Print_Titles" localSheetId="0">'Rekapitulace stavby'!$85:$85</definedName>
    <definedName name="_xlnm.Print_Area" localSheetId="1">'063.1 - D.1.4.1  Voda, ka...'!$C$4:$Q$70,'063.1 - D.1.4.1  Voda, ka...'!$C$76:$Q$98,'063.1 - D.1.4.1  Voda, ka...'!$C$104:$Q$163</definedName>
    <definedName name="_xlnm.Print_Area" localSheetId="2">'063.2 - D.1.4.1.  Plyn'!$C$4:$Q$70,'063.2 - D.1.4.1.  Plyn'!$C$76:$Q$98,'063.2 - D.1.4.1.  Plyn'!$C$104:$Q$140</definedName>
    <definedName name="_xlnm.Print_Area" localSheetId="3">'063.3 - D.1.4.1. Vytápění'!$C$4:$Q$70,'063.3 - D.1.4.1. Vytápění'!$C$76:$Q$104,'063.3 - D.1.4.1. Vytápění'!$C$110:$Q$240</definedName>
    <definedName name="_xlnm.Print_Area" localSheetId="4">'063.4 - D.1.4.1. Vzduchot...'!$C$4:$Q$70,'063.4 - D.1.4.1. Vzduchot...'!$C$76:$Q$96,'063.4 - D.1.4.1. Vzduchot...'!$C$102:$Q$121</definedName>
    <definedName name="_xlnm.Print_Area" localSheetId="5">'063.5 - d.1.4.1. Stavební...'!$C$4:$Q$70,'063.5 - d.1.4.1. Stavební...'!$C$76:$Q$106,'063.5 - d.1.4.1. Stavební...'!$C$112:$Q$178</definedName>
    <definedName name="_xlnm.Print_Area" localSheetId="6">'063.6 - Měření a regulace'!$C$4:$Q$70,'063.6 - Měření a regulace'!$C$76:$Q$96,'063.6 - Měření a regulace'!$C$102:$Q$116</definedName>
    <definedName name="_xlnm.Print_Area" localSheetId="0">'Rekapitulace stavby'!$C$4:$AP$70,'Rekapitulace stavby'!$C$76:$AP$97</definedName>
  </definedNames>
  <calcPr calcId="125725"/>
</workbook>
</file>

<file path=xl/calcChain.xml><?xml version="1.0" encoding="utf-8"?>
<calcChain xmlns="http://schemas.openxmlformats.org/spreadsheetml/2006/main">
  <c r="N96" i="2"/>
  <c r="N95"/>
  <c r="N96" i="3"/>
  <c r="N95"/>
  <c r="N102" i="4"/>
  <c r="N101"/>
  <c r="N94" i="5"/>
  <c r="N93"/>
  <c r="N104" i="6"/>
  <c r="N103"/>
  <c r="AY93" i="1" l="1"/>
  <c r="AX93"/>
  <c r="BI116" i="7"/>
  <c r="BH116"/>
  <c r="BG116"/>
  <c r="BE116"/>
  <c r="AA116"/>
  <c r="AA115" s="1"/>
  <c r="AA114" s="1"/>
  <c r="AA113" s="1"/>
  <c r="Y116"/>
  <c r="Y115"/>
  <c r="Y114" s="1"/>
  <c r="Y113" s="1"/>
  <c r="W116"/>
  <c r="W115" s="1"/>
  <c r="W114" s="1"/>
  <c r="W113" s="1"/>
  <c r="AU93" i="1" s="1"/>
  <c r="BK116" i="7"/>
  <c r="BK115" s="1"/>
  <c r="N116"/>
  <c r="BF116" s="1"/>
  <c r="M110"/>
  <c r="M109"/>
  <c r="F109"/>
  <c r="F107"/>
  <c r="F105"/>
  <c r="N92"/>
  <c r="M28" s="1"/>
  <c r="AS93" i="1" s="1"/>
  <c r="BI94" i="7"/>
  <c r="BH94"/>
  <c r="BG94"/>
  <c r="BF94"/>
  <c r="BE94"/>
  <c r="BI93"/>
  <c r="H36" s="1"/>
  <c r="BD93" i="1" s="1"/>
  <c r="BH93" i="7"/>
  <c r="BG93"/>
  <c r="BF93"/>
  <c r="BE93"/>
  <c r="M84"/>
  <c r="M83"/>
  <c r="F83"/>
  <c r="F81"/>
  <c r="F79"/>
  <c r="O15"/>
  <c r="E15"/>
  <c r="F84" s="1"/>
  <c r="O14"/>
  <c r="O9"/>
  <c r="M81" s="1"/>
  <c r="F6"/>
  <c r="F78" s="1"/>
  <c r="AY92" i="1"/>
  <c r="AX92"/>
  <c r="BI177" i="6"/>
  <c r="BH177"/>
  <c r="BG177"/>
  <c r="BE177"/>
  <c r="AA177"/>
  <c r="AA176"/>
  <c r="Y177"/>
  <c r="Y176"/>
  <c r="W177"/>
  <c r="W176"/>
  <c r="BK177"/>
  <c r="BK176" s="1"/>
  <c r="N176" s="1"/>
  <c r="N100" s="1"/>
  <c r="N177"/>
  <c r="BF177" s="1"/>
  <c r="BI175"/>
  <c r="BH175"/>
  <c r="BG175"/>
  <c r="BE175"/>
  <c r="AA175"/>
  <c r="Y175"/>
  <c r="Y172" s="1"/>
  <c r="W175"/>
  <c r="BK175"/>
  <c r="N175"/>
  <c r="BF175" s="1"/>
  <c r="BI173"/>
  <c r="BH173"/>
  <c r="BG173"/>
  <c r="BE173"/>
  <c r="AA173"/>
  <c r="AA172"/>
  <c r="Y173"/>
  <c r="W173"/>
  <c r="W172"/>
  <c r="BK173"/>
  <c r="BK172" s="1"/>
  <c r="N172" s="1"/>
  <c r="N99" s="1"/>
  <c r="N173"/>
  <c r="BF173" s="1"/>
  <c r="BI171"/>
  <c r="BH171"/>
  <c r="BG171"/>
  <c r="BE171"/>
  <c r="AA171"/>
  <c r="Y171"/>
  <c r="W171"/>
  <c r="BK171"/>
  <c r="N171"/>
  <c r="BF171"/>
  <c r="BI170"/>
  <c r="BH170"/>
  <c r="BG170"/>
  <c r="BE170"/>
  <c r="AA170"/>
  <c r="Y170"/>
  <c r="W170"/>
  <c r="BK170"/>
  <c r="N170"/>
  <c r="BF170" s="1"/>
  <c r="BI168"/>
  <c r="BH168"/>
  <c r="BG168"/>
  <c r="BE168"/>
  <c r="AA168"/>
  <c r="Y168"/>
  <c r="W168"/>
  <c r="BK168"/>
  <c r="N168"/>
  <c r="BF168" s="1"/>
  <c r="BI167"/>
  <c r="BH167"/>
  <c r="BG167"/>
  <c r="BE167"/>
  <c r="AA167"/>
  <c r="Y167"/>
  <c r="Y164" s="1"/>
  <c r="W167"/>
  <c r="BK167"/>
  <c r="N167"/>
  <c r="BF167"/>
  <c r="BI165"/>
  <c r="BH165"/>
  <c r="BG165"/>
  <c r="BE165"/>
  <c r="AA165"/>
  <c r="AA164"/>
  <c r="Y165"/>
  <c r="W165"/>
  <c r="W164"/>
  <c r="BK165"/>
  <c r="BK164" s="1"/>
  <c r="N164" s="1"/>
  <c r="N98" s="1"/>
  <c r="N165"/>
  <c r="BF165" s="1"/>
  <c r="BI162"/>
  <c r="BH162"/>
  <c r="BG162"/>
  <c r="BE162"/>
  <c r="AA162"/>
  <c r="AA161"/>
  <c r="Y162"/>
  <c r="Y161"/>
  <c r="W162"/>
  <c r="W161"/>
  <c r="BK162"/>
  <c r="BK161"/>
  <c r="N161" s="1"/>
  <c r="N97" s="1"/>
  <c r="N162"/>
  <c r="BF162" s="1"/>
  <c r="BI160"/>
  <c r="BH160"/>
  <c r="BG160"/>
  <c r="BE160"/>
  <c r="AA160"/>
  <c r="Y160"/>
  <c r="W160"/>
  <c r="BK160"/>
  <c r="N160"/>
  <c r="BF160" s="1"/>
  <c r="BI157"/>
  <c r="BH157"/>
  <c r="BG157"/>
  <c r="BE157"/>
  <c r="AA157"/>
  <c r="AA156"/>
  <c r="Y157"/>
  <c r="Y156"/>
  <c r="W157"/>
  <c r="W156"/>
  <c r="BK157"/>
  <c r="N157"/>
  <c r="BF157" s="1"/>
  <c r="BI155"/>
  <c r="BH155"/>
  <c r="BG155"/>
  <c r="BE155"/>
  <c r="AA155"/>
  <c r="Y155"/>
  <c r="W155"/>
  <c r="BK155"/>
  <c r="N155"/>
  <c r="BF155" s="1"/>
  <c r="BI154"/>
  <c r="BH154"/>
  <c r="BG154"/>
  <c r="BE154"/>
  <c r="AA154"/>
  <c r="Y154"/>
  <c r="W154"/>
  <c r="BK154"/>
  <c r="N154"/>
  <c r="BF154" s="1"/>
  <c r="BI152"/>
  <c r="BH152"/>
  <c r="BG152"/>
  <c r="BE152"/>
  <c r="AA152"/>
  <c r="Y152"/>
  <c r="W152"/>
  <c r="BK152"/>
  <c r="N152"/>
  <c r="BF152" s="1"/>
  <c r="BI151"/>
  <c r="BH151"/>
  <c r="BG151"/>
  <c r="BE151"/>
  <c r="AA151"/>
  <c r="Y151"/>
  <c r="W151"/>
  <c r="BK151"/>
  <c r="N151"/>
  <c r="BF151"/>
  <c r="BI149"/>
  <c r="BH149"/>
  <c r="BG149"/>
  <c r="BE149"/>
  <c r="AA149"/>
  <c r="AA148"/>
  <c r="AA147" s="1"/>
  <c r="Y149"/>
  <c r="Y148" s="1"/>
  <c r="W149"/>
  <c r="W148"/>
  <c r="W147" s="1"/>
  <c r="BK149"/>
  <c r="N149"/>
  <c r="BF149" s="1"/>
  <c r="BI146"/>
  <c r="BH146"/>
  <c r="BG146"/>
  <c r="BE146"/>
  <c r="AA146"/>
  <c r="AA145"/>
  <c r="Y146"/>
  <c r="Y145"/>
  <c r="W146"/>
  <c r="W145"/>
  <c r="BK146"/>
  <c r="BK145"/>
  <c r="N145" s="1"/>
  <c r="N93" s="1"/>
  <c r="N146"/>
  <c r="BF146" s="1"/>
  <c r="BI144"/>
  <c r="BH144"/>
  <c r="BG144"/>
  <c r="BE144"/>
  <c r="AA144"/>
  <c r="Y144"/>
  <c r="W144"/>
  <c r="BK144"/>
  <c r="N144"/>
  <c r="BF144"/>
  <c r="BI143"/>
  <c r="BH143"/>
  <c r="BG143"/>
  <c r="BE143"/>
  <c r="AA143"/>
  <c r="Y143"/>
  <c r="W143"/>
  <c r="BK143"/>
  <c r="BK141" s="1"/>
  <c r="N141" s="1"/>
  <c r="N92" s="1"/>
  <c r="N143"/>
  <c r="BF143" s="1"/>
  <c r="BI142"/>
  <c r="BH142"/>
  <c r="BG142"/>
  <c r="BE142"/>
  <c r="AA142"/>
  <c r="AA141"/>
  <c r="Y142"/>
  <c r="Y141"/>
  <c r="W142"/>
  <c r="W141"/>
  <c r="BK142"/>
  <c r="N142"/>
  <c r="BF142" s="1"/>
  <c r="BI138"/>
  <c r="BH138"/>
  <c r="BG138"/>
  <c r="BE138"/>
  <c r="AA138"/>
  <c r="Y138"/>
  <c r="Y134" s="1"/>
  <c r="W138"/>
  <c r="BK138"/>
  <c r="N138"/>
  <c r="BF138"/>
  <c r="BI135"/>
  <c r="BH135"/>
  <c r="BG135"/>
  <c r="BE135"/>
  <c r="AA135"/>
  <c r="AA134"/>
  <c r="Y135"/>
  <c r="W135"/>
  <c r="W134"/>
  <c r="BK135"/>
  <c r="BK134" s="1"/>
  <c r="N134" s="1"/>
  <c r="N91" s="1"/>
  <c r="N135"/>
  <c r="BF135" s="1"/>
  <c r="BI132"/>
  <c r="BH132"/>
  <c r="BG132"/>
  <c r="BE132"/>
  <c r="AA132"/>
  <c r="Y132"/>
  <c r="W132"/>
  <c r="BK132"/>
  <c r="N132"/>
  <c r="BF132"/>
  <c r="BI126"/>
  <c r="BH126"/>
  <c r="BG126"/>
  <c r="BE126"/>
  <c r="AA126"/>
  <c r="AA125"/>
  <c r="AA124" s="1"/>
  <c r="AA123" s="1"/>
  <c r="Y126"/>
  <c r="Y125"/>
  <c r="Y124" s="1"/>
  <c r="W126"/>
  <c r="W125"/>
  <c r="W124" s="1"/>
  <c r="BK126"/>
  <c r="BK125" s="1"/>
  <c r="N126"/>
  <c r="BF126" s="1"/>
  <c r="M120"/>
  <c r="M119"/>
  <c r="F119"/>
  <c r="F117"/>
  <c r="F115"/>
  <c r="N102"/>
  <c r="M28" s="1"/>
  <c r="AS92" i="1" s="1"/>
  <c r="BI104" i="6"/>
  <c r="BH104"/>
  <c r="BG104"/>
  <c r="BF104"/>
  <c r="BE104"/>
  <c r="BI103"/>
  <c r="BH103"/>
  <c r="BG103"/>
  <c r="BF103"/>
  <c r="BE103"/>
  <c r="M84"/>
  <c r="M83"/>
  <c r="F83"/>
  <c r="F81"/>
  <c r="F79"/>
  <c r="O15"/>
  <c r="E15"/>
  <c r="F120"/>
  <c r="F84"/>
  <c r="O14"/>
  <c r="O9"/>
  <c r="M81" s="1"/>
  <c r="M117"/>
  <c r="F6"/>
  <c r="F114" s="1"/>
  <c r="AY91" i="1"/>
  <c r="AX91"/>
  <c r="BI121" i="5"/>
  <c r="BH121"/>
  <c r="BG121"/>
  <c r="BE121"/>
  <c r="AA121"/>
  <c r="Y121"/>
  <c r="W121"/>
  <c r="BK121"/>
  <c r="N121"/>
  <c r="BF121" s="1"/>
  <c r="BI120"/>
  <c r="BH120"/>
  <c r="BG120"/>
  <c r="BE120"/>
  <c r="AA120"/>
  <c r="Y120"/>
  <c r="W120"/>
  <c r="BK120"/>
  <c r="N120"/>
  <c r="BF120" s="1"/>
  <c r="BI119"/>
  <c r="BH119"/>
  <c r="BG119"/>
  <c r="BE119"/>
  <c r="AA119"/>
  <c r="Y119"/>
  <c r="W119"/>
  <c r="BK119"/>
  <c r="N119"/>
  <c r="BF119"/>
  <c r="BI118"/>
  <c r="BH118"/>
  <c r="BG118"/>
  <c r="BE118"/>
  <c r="AA118"/>
  <c r="Y118"/>
  <c r="W118"/>
  <c r="BK118"/>
  <c r="N118"/>
  <c r="BF118"/>
  <c r="BI117"/>
  <c r="BH117"/>
  <c r="H35" s="1"/>
  <c r="BC91" i="1" s="1"/>
  <c r="BG117" i="5"/>
  <c r="BE117"/>
  <c r="AA117"/>
  <c r="Y117"/>
  <c r="Y115" s="1"/>
  <c r="Y114" s="1"/>
  <c r="Y113" s="1"/>
  <c r="W117"/>
  <c r="BK117"/>
  <c r="N117"/>
  <c r="BF117" s="1"/>
  <c r="BI116"/>
  <c r="BH116"/>
  <c r="BG116"/>
  <c r="BE116"/>
  <c r="AA116"/>
  <c r="AA115"/>
  <c r="AA114" s="1"/>
  <c r="AA113" s="1"/>
  <c r="Y116"/>
  <c r="W116"/>
  <c r="W115"/>
  <c r="W114" s="1"/>
  <c r="W113" s="1"/>
  <c r="AU91" i="1" s="1"/>
  <c r="BK116" i="5"/>
  <c r="N116"/>
  <c r="BF116" s="1"/>
  <c r="M110"/>
  <c r="M109"/>
  <c r="F109"/>
  <c r="F107"/>
  <c r="F105"/>
  <c r="N92"/>
  <c r="M28" s="1"/>
  <c r="AS91" i="1" s="1"/>
  <c r="BI94" i="5"/>
  <c r="BH94"/>
  <c r="BG94"/>
  <c r="BF94"/>
  <c r="BE94"/>
  <c r="BI93"/>
  <c r="BH93"/>
  <c r="BG93"/>
  <c r="BF93"/>
  <c r="BE93"/>
  <c r="M84"/>
  <c r="M83"/>
  <c r="F83"/>
  <c r="F81"/>
  <c r="F79"/>
  <c r="O15"/>
  <c r="E15"/>
  <c r="F110"/>
  <c r="F84"/>
  <c r="O14"/>
  <c r="O9"/>
  <c r="M81" s="1"/>
  <c r="M107"/>
  <c r="F6"/>
  <c r="F104" s="1"/>
  <c r="AY90" i="1"/>
  <c r="AX90"/>
  <c r="BI240" i="4"/>
  <c r="BH240"/>
  <c r="BG240"/>
  <c r="BE240"/>
  <c r="AA240"/>
  <c r="Y240"/>
  <c r="W240"/>
  <c r="BK240"/>
  <c r="BK238" s="1"/>
  <c r="N238" s="1"/>
  <c r="N98" s="1"/>
  <c r="N240"/>
  <c r="BF240" s="1"/>
  <c r="BI239"/>
  <c r="BH239"/>
  <c r="BG239"/>
  <c r="BE239"/>
  <c r="AA239"/>
  <c r="AA238"/>
  <c r="Y239"/>
  <c r="Y238"/>
  <c r="W239"/>
  <c r="W238"/>
  <c r="BK239"/>
  <c r="N239"/>
  <c r="BF239" s="1"/>
  <c r="BI237"/>
  <c r="BH237"/>
  <c r="BG237"/>
  <c r="BE237"/>
  <c r="AA237"/>
  <c r="Y237"/>
  <c r="W237"/>
  <c r="BK237"/>
  <c r="N237"/>
  <c r="BF237"/>
  <c r="BI236"/>
  <c r="BH236"/>
  <c r="BG236"/>
  <c r="BE236"/>
  <c r="AA236"/>
  <c r="Y236"/>
  <c r="W236"/>
  <c r="BK236"/>
  <c r="N236"/>
  <c r="BF236" s="1"/>
  <c r="BI235"/>
  <c r="BH235"/>
  <c r="BG235"/>
  <c r="BE235"/>
  <c r="AA235"/>
  <c r="Y235"/>
  <c r="W235"/>
  <c r="BK235"/>
  <c r="N235"/>
  <c r="BF235" s="1"/>
  <c r="BI234"/>
  <c r="BH234"/>
  <c r="BG234"/>
  <c r="BE234"/>
  <c r="AA234"/>
  <c r="Y234"/>
  <c r="W234"/>
  <c r="BK234"/>
  <c r="N234"/>
  <c r="BF234"/>
  <c r="BI233"/>
  <c r="BH233"/>
  <c r="BG233"/>
  <c r="BE233"/>
  <c r="AA233"/>
  <c r="Y233"/>
  <c r="Y231" s="1"/>
  <c r="W233"/>
  <c r="BK233"/>
  <c r="N233"/>
  <c r="BF233"/>
  <c r="BI232"/>
  <c r="BH232"/>
  <c r="BG232"/>
  <c r="BE232"/>
  <c r="AA232"/>
  <c r="AA231"/>
  <c r="Y232"/>
  <c r="W232"/>
  <c r="W231"/>
  <c r="BK232"/>
  <c r="BK231" s="1"/>
  <c r="N231" s="1"/>
  <c r="N97" s="1"/>
  <c r="N232"/>
  <c r="BF232" s="1"/>
  <c r="BI230"/>
  <c r="BH230"/>
  <c r="BG230"/>
  <c r="BE230"/>
  <c r="AA230"/>
  <c r="Y230"/>
  <c r="W230"/>
  <c r="BK230"/>
  <c r="N230"/>
  <c r="BF230"/>
  <c r="BI229"/>
  <c r="BH229"/>
  <c r="BG229"/>
  <c r="BE229"/>
  <c r="AA229"/>
  <c r="Y229"/>
  <c r="W229"/>
  <c r="BK229"/>
  <c r="N229"/>
  <c r="BF229"/>
  <c r="BI228"/>
  <c r="BH228"/>
  <c r="BG228"/>
  <c r="BE228"/>
  <c r="AA228"/>
  <c r="AA227"/>
  <c r="Y228"/>
  <c r="Y227"/>
  <c r="W228"/>
  <c r="W227"/>
  <c r="BK228"/>
  <c r="N228"/>
  <c r="BF228" s="1"/>
  <c r="BI226"/>
  <c r="BH226"/>
  <c r="BG226"/>
  <c r="BE226"/>
  <c r="AA226"/>
  <c r="Y226"/>
  <c r="W226"/>
  <c r="BK226"/>
  <c r="N226"/>
  <c r="BF226"/>
  <c r="BI225"/>
  <c r="BH225"/>
  <c r="BG225"/>
  <c r="BE225"/>
  <c r="AA225"/>
  <c r="AA224"/>
  <c r="Y225"/>
  <c r="Y224"/>
  <c r="W225"/>
  <c r="W224"/>
  <c r="BK225"/>
  <c r="N225"/>
  <c r="BF225" s="1"/>
  <c r="BI223"/>
  <c r="BH223"/>
  <c r="BG223"/>
  <c r="BE223"/>
  <c r="AA223"/>
  <c r="Y223"/>
  <c r="W223"/>
  <c r="BK223"/>
  <c r="N223"/>
  <c r="BF223" s="1"/>
  <c r="BI222"/>
  <c r="BH222"/>
  <c r="BG222"/>
  <c r="BE222"/>
  <c r="AA222"/>
  <c r="Y222"/>
  <c r="W222"/>
  <c r="BK222"/>
  <c r="N222"/>
  <c r="BF222"/>
  <c r="BI221"/>
  <c r="BH221"/>
  <c r="BG221"/>
  <c r="BE221"/>
  <c r="AA221"/>
  <c r="Y221"/>
  <c r="W221"/>
  <c r="BK221"/>
  <c r="N221"/>
  <c r="BF221"/>
  <c r="BI220"/>
  <c r="BH220"/>
  <c r="BG220"/>
  <c r="BE220"/>
  <c r="AA220"/>
  <c r="Y220"/>
  <c r="W220"/>
  <c r="BK220"/>
  <c r="N220"/>
  <c r="BF220" s="1"/>
  <c r="BI219"/>
  <c r="BH219"/>
  <c r="BG219"/>
  <c r="BE219"/>
  <c r="AA219"/>
  <c r="Y219"/>
  <c r="W219"/>
  <c r="BK219"/>
  <c r="N219"/>
  <c r="BF219" s="1"/>
  <c r="BI218"/>
  <c r="BH218"/>
  <c r="BG218"/>
  <c r="BE218"/>
  <c r="AA218"/>
  <c r="Y218"/>
  <c r="W218"/>
  <c r="BK218"/>
  <c r="N218"/>
  <c r="BF218"/>
  <c r="BI217"/>
  <c r="BH217"/>
  <c r="BG217"/>
  <c r="BE217"/>
  <c r="AA217"/>
  <c r="Y217"/>
  <c r="W217"/>
  <c r="BK217"/>
  <c r="N217"/>
  <c r="BF217"/>
  <c r="BI216"/>
  <c r="BH216"/>
  <c r="BG216"/>
  <c r="BE216"/>
  <c r="AA216"/>
  <c r="Y216"/>
  <c r="W216"/>
  <c r="BK216"/>
  <c r="N216"/>
  <c r="BF216" s="1"/>
  <c r="BI215"/>
  <c r="BH215"/>
  <c r="BG215"/>
  <c r="BE215"/>
  <c r="AA215"/>
  <c r="Y215"/>
  <c r="W215"/>
  <c r="BK215"/>
  <c r="N215"/>
  <c r="BF215" s="1"/>
  <c r="BI214"/>
  <c r="BH214"/>
  <c r="BG214"/>
  <c r="BE214"/>
  <c r="AA214"/>
  <c r="Y214"/>
  <c r="W214"/>
  <c r="BK214"/>
  <c r="N214"/>
  <c r="BF214"/>
  <c r="BI213"/>
  <c r="BH213"/>
  <c r="BG213"/>
  <c r="BE213"/>
  <c r="AA213"/>
  <c r="Y213"/>
  <c r="W213"/>
  <c r="BK213"/>
  <c r="N213"/>
  <c r="BF213"/>
  <c r="BI212"/>
  <c r="BH212"/>
  <c r="BG212"/>
  <c r="BE212"/>
  <c r="AA212"/>
  <c r="Y212"/>
  <c r="W212"/>
  <c r="BK212"/>
  <c r="N212"/>
  <c r="BF212" s="1"/>
  <c r="BI211"/>
  <c r="BH211"/>
  <c r="BG211"/>
  <c r="BE211"/>
  <c r="AA211"/>
  <c r="Y211"/>
  <c r="W211"/>
  <c r="BK211"/>
  <c r="N211"/>
  <c r="BF211" s="1"/>
  <c r="BI210"/>
  <c r="BH210"/>
  <c r="BG210"/>
  <c r="BE210"/>
  <c r="AA210"/>
  <c r="Y210"/>
  <c r="W210"/>
  <c r="BK210"/>
  <c r="N210"/>
  <c r="BF210"/>
  <c r="BI209"/>
  <c r="BH209"/>
  <c r="BG209"/>
  <c r="BE209"/>
  <c r="AA209"/>
  <c r="Y209"/>
  <c r="W209"/>
  <c r="BK209"/>
  <c r="N209"/>
  <c r="BF209"/>
  <c r="BI208"/>
  <c r="BH208"/>
  <c r="BG208"/>
  <c r="BE208"/>
  <c r="AA208"/>
  <c r="Y208"/>
  <c r="W208"/>
  <c r="BK208"/>
  <c r="N208"/>
  <c r="BF208" s="1"/>
  <c r="BI207"/>
  <c r="BH207"/>
  <c r="BG207"/>
  <c r="BE207"/>
  <c r="AA207"/>
  <c r="Y207"/>
  <c r="W207"/>
  <c r="BK207"/>
  <c r="N207"/>
  <c r="BF207" s="1"/>
  <c r="BI206"/>
  <c r="BH206"/>
  <c r="BG206"/>
  <c r="BE206"/>
  <c r="AA206"/>
  <c r="Y206"/>
  <c r="W206"/>
  <c r="BK206"/>
  <c r="N206"/>
  <c r="BF206"/>
  <c r="BI205"/>
  <c r="BH205"/>
  <c r="BG205"/>
  <c r="BE205"/>
  <c r="AA205"/>
  <c r="Y205"/>
  <c r="W205"/>
  <c r="BK205"/>
  <c r="N205"/>
  <c r="BF205"/>
  <c r="BI204"/>
  <c r="BH204"/>
  <c r="BG204"/>
  <c r="BE204"/>
  <c r="AA204"/>
  <c r="Y204"/>
  <c r="W204"/>
  <c r="BK204"/>
  <c r="N204"/>
  <c r="BF204" s="1"/>
  <c r="BI203"/>
  <c r="BH203"/>
  <c r="BG203"/>
  <c r="BE203"/>
  <c r="AA203"/>
  <c r="Y203"/>
  <c r="W203"/>
  <c r="BK203"/>
  <c r="N203"/>
  <c r="BF203" s="1"/>
  <c r="BI202"/>
  <c r="BH202"/>
  <c r="BG202"/>
  <c r="BE202"/>
  <c r="AA202"/>
  <c r="Y202"/>
  <c r="W202"/>
  <c r="BK202"/>
  <c r="N202"/>
  <c r="BF202"/>
  <c r="BI201"/>
  <c r="BH201"/>
  <c r="BG201"/>
  <c r="BE201"/>
  <c r="AA201"/>
  <c r="Y201"/>
  <c r="W201"/>
  <c r="BK201"/>
  <c r="N201"/>
  <c r="BF201"/>
  <c r="BI200"/>
  <c r="BH200"/>
  <c r="BG200"/>
  <c r="BE200"/>
  <c r="AA200"/>
  <c r="Y200"/>
  <c r="W200"/>
  <c r="BK200"/>
  <c r="N200"/>
  <c r="BF200" s="1"/>
  <c r="BI199"/>
  <c r="BH199"/>
  <c r="BG199"/>
  <c r="BE199"/>
  <c r="AA199"/>
  <c r="Y199"/>
  <c r="W199"/>
  <c r="BK199"/>
  <c r="N199"/>
  <c r="BF199" s="1"/>
  <c r="BI198"/>
  <c r="BH198"/>
  <c r="BG198"/>
  <c r="BE198"/>
  <c r="AA198"/>
  <c r="Y198"/>
  <c r="W198"/>
  <c r="BK198"/>
  <c r="N198"/>
  <c r="BF198"/>
  <c r="BI197"/>
  <c r="BH197"/>
  <c r="BG197"/>
  <c r="BE197"/>
  <c r="AA197"/>
  <c r="Y197"/>
  <c r="W197"/>
  <c r="BK197"/>
  <c r="N197"/>
  <c r="BF197"/>
  <c r="BI196"/>
  <c r="BH196"/>
  <c r="BG196"/>
  <c r="BE196"/>
  <c r="AA196"/>
  <c r="Y196"/>
  <c r="W196"/>
  <c r="BK196"/>
  <c r="N196"/>
  <c r="BF196" s="1"/>
  <c r="BI195"/>
  <c r="BH195"/>
  <c r="BG195"/>
  <c r="BE195"/>
  <c r="AA195"/>
  <c r="Y195"/>
  <c r="W195"/>
  <c r="BK195"/>
  <c r="N195"/>
  <c r="BF195" s="1"/>
  <c r="BI194"/>
  <c r="BH194"/>
  <c r="BG194"/>
  <c r="BE194"/>
  <c r="AA194"/>
  <c r="Y194"/>
  <c r="W194"/>
  <c r="BK194"/>
  <c r="N194"/>
  <c r="BF194"/>
  <c r="BI193"/>
  <c r="BH193"/>
  <c r="BG193"/>
  <c r="BE193"/>
  <c r="AA193"/>
  <c r="Y193"/>
  <c r="W193"/>
  <c r="BK193"/>
  <c r="N193"/>
  <c r="BF193"/>
  <c r="BI192"/>
  <c r="BH192"/>
  <c r="BG192"/>
  <c r="BE192"/>
  <c r="AA192"/>
  <c r="Y192"/>
  <c r="W192"/>
  <c r="BK192"/>
  <c r="N192"/>
  <c r="BF192" s="1"/>
  <c r="BI191"/>
  <c r="BH191"/>
  <c r="BG191"/>
  <c r="BE191"/>
  <c r="AA191"/>
  <c r="Y191"/>
  <c r="W191"/>
  <c r="BK191"/>
  <c r="N191"/>
  <c r="BF191" s="1"/>
  <c r="BI190"/>
  <c r="BH190"/>
  <c r="BG190"/>
  <c r="BE190"/>
  <c r="AA190"/>
  <c r="Y190"/>
  <c r="Y188" s="1"/>
  <c r="W190"/>
  <c r="BK190"/>
  <c r="N190"/>
  <c r="BF190"/>
  <c r="BI189"/>
  <c r="BH189"/>
  <c r="BG189"/>
  <c r="BE189"/>
  <c r="AA189"/>
  <c r="AA188"/>
  <c r="Y189"/>
  <c r="W189"/>
  <c r="W188"/>
  <c r="BK189"/>
  <c r="BK188" s="1"/>
  <c r="N188" s="1"/>
  <c r="N94" s="1"/>
  <c r="N189"/>
  <c r="BF189" s="1"/>
  <c r="BI187"/>
  <c r="BH187"/>
  <c r="BG187"/>
  <c r="BE187"/>
  <c r="AA187"/>
  <c r="Y187"/>
  <c r="W187"/>
  <c r="BK187"/>
  <c r="N187"/>
  <c r="BF187" s="1"/>
  <c r="BI186"/>
  <c r="BH186"/>
  <c r="BG186"/>
  <c r="BE186"/>
  <c r="AA186"/>
  <c r="Y186"/>
  <c r="W186"/>
  <c r="BK186"/>
  <c r="N186"/>
  <c r="BF186"/>
  <c r="BI185"/>
  <c r="BH185"/>
  <c r="BG185"/>
  <c r="BE185"/>
  <c r="AA185"/>
  <c r="Y185"/>
  <c r="W185"/>
  <c r="BK185"/>
  <c r="N185"/>
  <c r="BF185"/>
  <c r="BI184"/>
  <c r="BH184"/>
  <c r="BG184"/>
  <c r="BE184"/>
  <c r="AA184"/>
  <c r="Y184"/>
  <c r="W184"/>
  <c r="BK184"/>
  <c r="N184"/>
  <c r="BF184" s="1"/>
  <c r="BI183"/>
  <c r="BH183"/>
  <c r="BG183"/>
  <c r="BE183"/>
  <c r="AA183"/>
  <c r="Y183"/>
  <c r="W183"/>
  <c r="BK183"/>
  <c r="N183"/>
  <c r="BF183" s="1"/>
  <c r="BI182"/>
  <c r="BH182"/>
  <c r="BG182"/>
  <c r="BE182"/>
  <c r="AA182"/>
  <c r="Y182"/>
  <c r="W182"/>
  <c r="BK182"/>
  <c r="N182"/>
  <c r="BF182"/>
  <c r="BI181"/>
  <c r="BH181"/>
  <c r="BG181"/>
  <c r="BE181"/>
  <c r="AA181"/>
  <c r="Y181"/>
  <c r="W181"/>
  <c r="BK181"/>
  <c r="N181"/>
  <c r="BF181"/>
  <c r="BI180"/>
  <c r="BH180"/>
  <c r="BG180"/>
  <c r="BE180"/>
  <c r="AA180"/>
  <c r="Y180"/>
  <c r="W180"/>
  <c r="BK180"/>
  <c r="N180"/>
  <c r="BF180" s="1"/>
  <c r="BI179"/>
  <c r="BH179"/>
  <c r="BG179"/>
  <c r="BE179"/>
  <c r="AA179"/>
  <c r="Y179"/>
  <c r="W179"/>
  <c r="BK179"/>
  <c r="N179"/>
  <c r="BF179" s="1"/>
  <c r="BI178"/>
  <c r="BH178"/>
  <c r="BG178"/>
  <c r="BE178"/>
  <c r="AA178"/>
  <c r="Y178"/>
  <c r="W178"/>
  <c r="BK178"/>
  <c r="N178"/>
  <c r="BF178"/>
  <c r="BI177"/>
  <c r="BH177"/>
  <c r="BG177"/>
  <c r="BE177"/>
  <c r="AA177"/>
  <c r="Y177"/>
  <c r="W177"/>
  <c r="BK177"/>
  <c r="N177"/>
  <c r="BF177"/>
  <c r="BI176"/>
  <c r="BH176"/>
  <c r="BG176"/>
  <c r="BE176"/>
  <c r="AA176"/>
  <c r="Y176"/>
  <c r="W176"/>
  <c r="BK176"/>
  <c r="N176"/>
  <c r="BF176" s="1"/>
  <c r="BI175"/>
  <c r="BH175"/>
  <c r="BG175"/>
  <c r="BE175"/>
  <c r="AA175"/>
  <c r="Y175"/>
  <c r="W175"/>
  <c r="BK175"/>
  <c r="N175"/>
  <c r="BF175" s="1"/>
  <c r="BI174"/>
  <c r="BH174"/>
  <c r="BG174"/>
  <c r="BE174"/>
  <c r="AA174"/>
  <c r="Y174"/>
  <c r="W174"/>
  <c r="BK174"/>
  <c r="N174"/>
  <c r="BF174"/>
  <c r="BI173"/>
  <c r="BH173"/>
  <c r="BG173"/>
  <c r="BE173"/>
  <c r="AA173"/>
  <c r="Y173"/>
  <c r="W173"/>
  <c r="BK173"/>
  <c r="N173"/>
  <c r="BF173"/>
  <c r="BI172"/>
  <c r="BH172"/>
  <c r="BG172"/>
  <c r="BE172"/>
  <c r="AA172"/>
  <c r="Y172"/>
  <c r="W172"/>
  <c r="BK172"/>
  <c r="N172"/>
  <c r="BF172" s="1"/>
  <c r="BI171"/>
  <c r="BH171"/>
  <c r="BG171"/>
  <c r="BE171"/>
  <c r="AA171"/>
  <c r="Y171"/>
  <c r="W171"/>
  <c r="BK171"/>
  <c r="N171"/>
  <c r="BF171" s="1"/>
  <c r="BI170"/>
  <c r="BH170"/>
  <c r="BG170"/>
  <c r="BE170"/>
  <c r="AA170"/>
  <c r="AA169"/>
  <c r="Y170"/>
  <c r="Y169"/>
  <c r="W170"/>
  <c r="W169"/>
  <c r="BK170"/>
  <c r="N170"/>
  <c r="BF170" s="1"/>
  <c r="BI168"/>
  <c r="BH168"/>
  <c r="BG168"/>
  <c r="BE168"/>
  <c r="AA168"/>
  <c r="Y168"/>
  <c r="W168"/>
  <c r="BK168"/>
  <c r="N168"/>
  <c r="BF168" s="1"/>
  <c r="BI167"/>
  <c r="BH167"/>
  <c r="BG167"/>
  <c r="BE167"/>
  <c r="AA167"/>
  <c r="Y167"/>
  <c r="W167"/>
  <c r="BK167"/>
  <c r="N167"/>
  <c r="BF167" s="1"/>
  <c r="BI166"/>
  <c r="BH166"/>
  <c r="BG166"/>
  <c r="BE166"/>
  <c r="AA166"/>
  <c r="Y166"/>
  <c r="W166"/>
  <c r="BK166"/>
  <c r="N166"/>
  <c r="BF166"/>
  <c r="BI165"/>
  <c r="BH165"/>
  <c r="BG165"/>
  <c r="BE165"/>
  <c r="AA165"/>
  <c r="Y165"/>
  <c r="W165"/>
  <c r="BK165"/>
  <c r="N165"/>
  <c r="BF165"/>
  <c r="BI164"/>
  <c r="BH164"/>
  <c r="BG164"/>
  <c r="BE164"/>
  <c r="AA164"/>
  <c r="Y164"/>
  <c r="W164"/>
  <c r="BK164"/>
  <c r="N164"/>
  <c r="BF164" s="1"/>
  <c r="BI163"/>
  <c r="BH163"/>
  <c r="BG163"/>
  <c r="BE163"/>
  <c r="AA163"/>
  <c r="Y163"/>
  <c r="W163"/>
  <c r="BK163"/>
  <c r="N163"/>
  <c r="BF163" s="1"/>
  <c r="BI162"/>
  <c r="BH162"/>
  <c r="BG162"/>
  <c r="BE162"/>
  <c r="AA162"/>
  <c r="Y162"/>
  <c r="W162"/>
  <c r="BK162"/>
  <c r="N162"/>
  <c r="BF162"/>
  <c r="BI161"/>
  <c r="BH161"/>
  <c r="BG161"/>
  <c r="BE161"/>
  <c r="AA161"/>
  <c r="Y161"/>
  <c r="W161"/>
  <c r="BK161"/>
  <c r="N161"/>
  <c r="BF161"/>
  <c r="BI160"/>
  <c r="BH160"/>
  <c r="BG160"/>
  <c r="BE160"/>
  <c r="AA160"/>
  <c r="Y160"/>
  <c r="W160"/>
  <c r="BK160"/>
  <c r="N160"/>
  <c r="BF160" s="1"/>
  <c r="BI159"/>
  <c r="BH159"/>
  <c r="BG159"/>
  <c r="BE159"/>
  <c r="AA159"/>
  <c r="Y159"/>
  <c r="W159"/>
  <c r="BK159"/>
  <c r="N159"/>
  <c r="BF159" s="1"/>
  <c r="BI158"/>
  <c r="BH158"/>
  <c r="BG158"/>
  <c r="BE158"/>
  <c r="AA158"/>
  <c r="Y158"/>
  <c r="W158"/>
  <c r="BK158"/>
  <c r="N158"/>
  <c r="BF158"/>
  <c r="BI157"/>
  <c r="BH157"/>
  <c r="BG157"/>
  <c r="BE157"/>
  <c r="AA157"/>
  <c r="Y157"/>
  <c r="W157"/>
  <c r="BK157"/>
  <c r="N157"/>
  <c r="BF157"/>
  <c r="BI156"/>
  <c r="BH156"/>
  <c r="BG156"/>
  <c r="BE156"/>
  <c r="AA156"/>
  <c r="Y156"/>
  <c r="W156"/>
  <c r="BK156"/>
  <c r="N156"/>
  <c r="BF156" s="1"/>
  <c r="BI155"/>
  <c r="BH155"/>
  <c r="BG155"/>
  <c r="BE155"/>
  <c r="AA155"/>
  <c r="Y155"/>
  <c r="W155"/>
  <c r="BK155"/>
  <c r="N155"/>
  <c r="BF155" s="1"/>
  <c r="BI154"/>
  <c r="BH154"/>
  <c r="BG154"/>
  <c r="BE154"/>
  <c r="AA154"/>
  <c r="Y154"/>
  <c r="W154"/>
  <c r="BK154"/>
  <c r="N154"/>
  <c r="BF154"/>
  <c r="BI153"/>
  <c r="BH153"/>
  <c r="BG153"/>
  <c r="BE153"/>
  <c r="AA153"/>
  <c r="Y153"/>
  <c r="W153"/>
  <c r="BK153"/>
  <c r="N153"/>
  <c r="BF153"/>
  <c r="BI152"/>
  <c r="BH152"/>
  <c r="BG152"/>
  <c r="BE152"/>
  <c r="AA152"/>
  <c r="Y152"/>
  <c r="W152"/>
  <c r="BK152"/>
  <c r="N152"/>
  <c r="BF152" s="1"/>
  <c r="BI151"/>
  <c r="BH151"/>
  <c r="BG151"/>
  <c r="BE151"/>
  <c r="AA151"/>
  <c r="Y151"/>
  <c r="W151"/>
  <c r="BK151"/>
  <c r="N151"/>
  <c r="BF151" s="1"/>
  <c r="BI150"/>
  <c r="BH150"/>
  <c r="BG150"/>
  <c r="BE150"/>
  <c r="AA150"/>
  <c r="Y150"/>
  <c r="W150"/>
  <c r="BK150"/>
  <c r="N150"/>
  <c r="BF150"/>
  <c r="BI149"/>
  <c r="BH149"/>
  <c r="BG149"/>
  <c r="BE149"/>
  <c r="AA149"/>
  <c r="Y149"/>
  <c r="W149"/>
  <c r="BK149"/>
  <c r="N149"/>
  <c r="BF149"/>
  <c r="BI148"/>
  <c r="BH148"/>
  <c r="BG148"/>
  <c r="BE148"/>
  <c r="AA148"/>
  <c r="Y148"/>
  <c r="W148"/>
  <c r="BK148"/>
  <c r="N148"/>
  <c r="BF148" s="1"/>
  <c r="BI147"/>
  <c r="BH147"/>
  <c r="BG147"/>
  <c r="BE147"/>
  <c r="AA147"/>
  <c r="Y147"/>
  <c r="W147"/>
  <c r="BK147"/>
  <c r="N147"/>
  <c r="BF147" s="1"/>
  <c r="BI146"/>
  <c r="BH146"/>
  <c r="BG146"/>
  <c r="BE146"/>
  <c r="AA146"/>
  <c r="Y146"/>
  <c r="W146"/>
  <c r="BK146"/>
  <c r="N146"/>
  <c r="BF146"/>
  <c r="BI145"/>
  <c r="BH145"/>
  <c r="BG145"/>
  <c r="BE145"/>
  <c r="AA145"/>
  <c r="Y145"/>
  <c r="W145"/>
  <c r="BK145"/>
  <c r="N145"/>
  <c r="BF145"/>
  <c r="BI144"/>
  <c r="BH144"/>
  <c r="BG144"/>
  <c r="BE144"/>
  <c r="AA144"/>
  <c r="Y144"/>
  <c r="W144"/>
  <c r="BK144"/>
  <c r="N144"/>
  <c r="BF144" s="1"/>
  <c r="BI143"/>
  <c r="BH143"/>
  <c r="BG143"/>
  <c r="BE143"/>
  <c r="AA143"/>
  <c r="Y143"/>
  <c r="Y141" s="1"/>
  <c r="W143"/>
  <c r="BK143"/>
  <c r="N143"/>
  <c r="BF143" s="1"/>
  <c r="BI142"/>
  <c r="BH142"/>
  <c r="BG142"/>
  <c r="BE142"/>
  <c r="AA142"/>
  <c r="AA141"/>
  <c r="Y142"/>
  <c r="W142"/>
  <c r="W141"/>
  <c r="BK142"/>
  <c r="N142"/>
  <c r="BF142" s="1"/>
  <c r="BI140"/>
  <c r="BH140"/>
  <c r="BG140"/>
  <c r="BE140"/>
  <c r="AA140"/>
  <c r="Y140"/>
  <c r="W140"/>
  <c r="BK140"/>
  <c r="N140"/>
  <c r="BF140" s="1"/>
  <c r="BI139"/>
  <c r="BH139"/>
  <c r="BG139"/>
  <c r="BE139"/>
  <c r="AA139"/>
  <c r="Y139"/>
  <c r="W139"/>
  <c r="BK139"/>
  <c r="N139"/>
  <c r="BF139" s="1"/>
  <c r="BI138"/>
  <c r="BH138"/>
  <c r="BG138"/>
  <c r="BE138"/>
  <c r="AA138"/>
  <c r="Y138"/>
  <c r="W138"/>
  <c r="BK138"/>
  <c r="N138"/>
  <c r="BF138" s="1"/>
  <c r="BI137"/>
  <c r="BH137"/>
  <c r="BG137"/>
  <c r="BE137"/>
  <c r="AA137"/>
  <c r="Y137"/>
  <c r="W137"/>
  <c r="BK137"/>
  <c r="N137"/>
  <c r="BF137" s="1"/>
  <c r="BI136"/>
  <c r="BH136"/>
  <c r="BG136"/>
  <c r="BE136"/>
  <c r="AA136"/>
  <c r="Y136"/>
  <c r="W136"/>
  <c r="BK136"/>
  <c r="N136"/>
  <c r="BF136" s="1"/>
  <c r="BI135"/>
  <c r="BH135"/>
  <c r="BG135"/>
  <c r="BE135"/>
  <c r="AA135"/>
  <c r="Y135"/>
  <c r="W135"/>
  <c r="BK135"/>
  <c r="N135"/>
  <c r="BF135" s="1"/>
  <c r="BI134"/>
  <c r="BH134"/>
  <c r="BG134"/>
  <c r="BE134"/>
  <c r="AA134"/>
  <c r="Y134"/>
  <c r="W134"/>
  <c r="BK134"/>
  <c r="N134"/>
  <c r="BF134" s="1"/>
  <c r="BI133"/>
  <c r="BH133"/>
  <c r="BG133"/>
  <c r="BE133"/>
  <c r="AA133"/>
  <c r="AA132"/>
  <c r="Y133"/>
  <c r="Y132"/>
  <c r="W133"/>
  <c r="W132"/>
  <c r="BK133"/>
  <c r="N133"/>
  <c r="BF133" s="1"/>
  <c r="BI131"/>
  <c r="BH131"/>
  <c r="BG131"/>
  <c r="BE131"/>
  <c r="AA131"/>
  <c r="Y131"/>
  <c r="W131"/>
  <c r="BK131"/>
  <c r="N131"/>
  <c r="BF131" s="1"/>
  <c r="BI130"/>
  <c r="BH130"/>
  <c r="BG130"/>
  <c r="BE130"/>
  <c r="AA130"/>
  <c r="Y130"/>
  <c r="W130"/>
  <c r="BK130"/>
  <c r="N130"/>
  <c r="BF130" s="1"/>
  <c r="BI129"/>
  <c r="BH129"/>
  <c r="BG129"/>
  <c r="BE129"/>
  <c r="AA129"/>
  <c r="Y129"/>
  <c r="W129"/>
  <c r="BK129"/>
  <c r="N129"/>
  <c r="BF129" s="1"/>
  <c r="BI128"/>
  <c r="BH128"/>
  <c r="BG128"/>
  <c r="BE128"/>
  <c r="AA128"/>
  <c r="Y128"/>
  <c r="W128"/>
  <c r="BK128"/>
  <c r="N128"/>
  <c r="BF128" s="1"/>
  <c r="BI127"/>
  <c r="BH127"/>
  <c r="BG127"/>
  <c r="BE127"/>
  <c r="AA127"/>
  <c r="Y127"/>
  <c r="W127"/>
  <c r="BK127"/>
  <c r="N127"/>
  <c r="BF127" s="1"/>
  <c r="BI126"/>
  <c r="BH126"/>
  <c r="BG126"/>
  <c r="BE126"/>
  <c r="AA126"/>
  <c r="Y126"/>
  <c r="W126"/>
  <c r="BK126"/>
  <c r="N126"/>
  <c r="BF126" s="1"/>
  <c r="BI125"/>
  <c r="BH125"/>
  <c r="BG125"/>
  <c r="BE125"/>
  <c r="AA125"/>
  <c r="Y125"/>
  <c r="W125"/>
  <c r="BK125"/>
  <c r="N125"/>
  <c r="BF125" s="1"/>
  <c r="BI124"/>
  <c r="BH124"/>
  <c r="BG124"/>
  <c r="BE124"/>
  <c r="AA124"/>
  <c r="AA123"/>
  <c r="AA122" s="1"/>
  <c r="AA121" s="1"/>
  <c r="Y124"/>
  <c r="Y123"/>
  <c r="W124"/>
  <c r="W123"/>
  <c r="W122" s="1"/>
  <c r="W121" s="1"/>
  <c r="AU90" i="1" s="1"/>
  <c r="BK124" i="4"/>
  <c r="N124"/>
  <c r="BF124" s="1"/>
  <c r="M118"/>
  <c r="M117"/>
  <c r="F117"/>
  <c r="F115"/>
  <c r="F113"/>
  <c r="N100"/>
  <c r="M28" s="1"/>
  <c r="AS90" i="1" s="1"/>
  <c r="BI102" i="4"/>
  <c r="BH102"/>
  <c r="BG102"/>
  <c r="BF102"/>
  <c r="BE102"/>
  <c r="BI101"/>
  <c r="BH101"/>
  <c r="BG101"/>
  <c r="BF101"/>
  <c r="BE101"/>
  <c r="M84"/>
  <c r="M83"/>
  <c r="F83"/>
  <c r="F81"/>
  <c r="F79"/>
  <c r="O15"/>
  <c r="E15"/>
  <c r="F84" s="1"/>
  <c r="F118"/>
  <c r="O14"/>
  <c r="O9"/>
  <c r="M81" s="1"/>
  <c r="F6"/>
  <c r="F112" s="1"/>
  <c r="AY89" i="1"/>
  <c r="AX89"/>
  <c r="BI140" i="3"/>
  <c r="BH140"/>
  <c r="BG140"/>
  <c r="BE140"/>
  <c r="AA140"/>
  <c r="Y140"/>
  <c r="W140"/>
  <c r="BK140"/>
  <c r="N140"/>
  <c r="BF140"/>
  <c r="BI139"/>
  <c r="BH139"/>
  <c r="BG139"/>
  <c r="BE139"/>
  <c r="AA139"/>
  <c r="Y139"/>
  <c r="W139"/>
  <c r="BK139"/>
  <c r="BK137" s="1"/>
  <c r="N137" s="1"/>
  <c r="N92" s="1"/>
  <c r="N139"/>
  <c r="BF139" s="1"/>
  <c r="BI138"/>
  <c r="BH138"/>
  <c r="BG138"/>
  <c r="BE138"/>
  <c r="AA138"/>
  <c r="AA137"/>
  <c r="Y138"/>
  <c r="Y137"/>
  <c r="W138"/>
  <c r="W137"/>
  <c r="BK138"/>
  <c r="N138"/>
  <c r="BF138" s="1"/>
  <c r="BI136"/>
  <c r="BH136"/>
  <c r="BG136"/>
  <c r="BE136"/>
  <c r="AA136"/>
  <c r="Y136"/>
  <c r="W136"/>
  <c r="BK136"/>
  <c r="N136"/>
  <c r="BF136"/>
  <c r="BI135"/>
  <c r="BH135"/>
  <c r="BG135"/>
  <c r="BE135"/>
  <c r="AA135"/>
  <c r="AA134"/>
  <c r="Y135"/>
  <c r="Y134"/>
  <c r="W135"/>
  <c r="W134"/>
  <c r="BK135"/>
  <c r="N135"/>
  <c r="BF135" s="1"/>
  <c r="BI133"/>
  <c r="BH133"/>
  <c r="BG133"/>
  <c r="BE133"/>
  <c r="AA133"/>
  <c r="Y133"/>
  <c r="W133"/>
  <c r="BK133"/>
  <c r="N133"/>
  <c r="BF133"/>
  <c r="BI132"/>
  <c r="BH132"/>
  <c r="BG132"/>
  <c r="BE132"/>
  <c r="AA132"/>
  <c r="Y132"/>
  <c r="W132"/>
  <c r="BK132"/>
  <c r="N132"/>
  <c r="BF132"/>
  <c r="BI131"/>
  <c r="BH131"/>
  <c r="BG131"/>
  <c r="BE131"/>
  <c r="AA131"/>
  <c r="Y131"/>
  <c r="W131"/>
  <c r="BK131"/>
  <c r="N131"/>
  <c r="BF131" s="1"/>
  <c r="BI130"/>
  <c r="BH130"/>
  <c r="BG130"/>
  <c r="BE130"/>
  <c r="AA130"/>
  <c r="Y130"/>
  <c r="W130"/>
  <c r="BK130"/>
  <c r="N130"/>
  <c r="BF130" s="1"/>
  <c r="BI129"/>
  <c r="BH129"/>
  <c r="BG129"/>
  <c r="BE129"/>
  <c r="AA129"/>
  <c r="Y129"/>
  <c r="W129"/>
  <c r="BK129"/>
  <c r="N129"/>
  <c r="BF129"/>
  <c r="BI128"/>
  <c r="BH128"/>
  <c r="BG128"/>
  <c r="BE128"/>
  <c r="AA128"/>
  <c r="Y128"/>
  <c r="W128"/>
  <c r="BK128"/>
  <c r="N128"/>
  <c r="BF128"/>
  <c r="BI127"/>
  <c r="BH127"/>
  <c r="BG127"/>
  <c r="BE127"/>
  <c r="AA127"/>
  <c r="Y127"/>
  <c r="W127"/>
  <c r="BK127"/>
  <c r="N127"/>
  <c r="BF127" s="1"/>
  <c r="BI126"/>
  <c r="BH126"/>
  <c r="BG126"/>
  <c r="BE126"/>
  <c r="AA126"/>
  <c r="Y126"/>
  <c r="W126"/>
  <c r="BK126"/>
  <c r="N126"/>
  <c r="BF126" s="1"/>
  <c r="BI125"/>
  <c r="BH125"/>
  <c r="BG125"/>
  <c r="BE125"/>
  <c r="AA125"/>
  <c r="Y125"/>
  <c r="W125"/>
  <c r="BK125"/>
  <c r="N125"/>
  <c r="BF125"/>
  <c r="BI124"/>
  <c r="BH124"/>
  <c r="BG124"/>
  <c r="BE124"/>
  <c r="AA124"/>
  <c r="Y124"/>
  <c r="W124"/>
  <c r="BK124"/>
  <c r="N124"/>
  <c r="BF124"/>
  <c r="BI123"/>
  <c r="BH123"/>
  <c r="BG123"/>
  <c r="BE123"/>
  <c r="AA123"/>
  <c r="Y123"/>
  <c r="W123"/>
  <c r="BK123"/>
  <c r="N123"/>
  <c r="BF123" s="1"/>
  <c r="BI122"/>
  <c r="BH122"/>
  <c r="BG122"/>
  <c r="BE122"/>
  <c r="AA122"/>
  <c r="Y122"/>
  <c r="W122"/>
  <c r="BK122"/>
  <c r="N122"/>
  <c r="BF122" s="1"/>
  <c r="BI121"/>
  <c r="BH121"/>
  <c r="BG121"/>
  <c r="BE121"/>
  <c r="AA121"/>
  <c r="Y121"/>
  <c r="W121"/>
  <c r="BK121"/>
  <c r="N121"/>
  <c r="BF121"/>
  <c r="BI120"/>
  <c r="BH120"/>
  <c r="BG120"/>
  <c r="BE120"/>
  <c r="AA120"/>
  <c r="Y120"/>
  <c r="W120"/>
  <c r="BK120"/>
  <c r="N120"/>
  <c r="BF120"/>
  <c r="BI119"/>
  <c r="BH119"/>
  <c r="BG119"/>
  <c r="BE119"/>
  <c r="AA119"/>
  <c r="Y119"/>
  <c r="W119"/>
  <c r="BK119"/>
  <c r="N119"/>
  <c r="BF119" s="1"/>
  <c r="BI118"/>
  <c r="BH118"/>
  <c r="BG118"/>
  <c r="BE118"/>
  <c r="AA118"/>
  <c r="AA117"/>
  <c r="AA116" s="1"/>
  <c r="AA115" s="1"/>
  <c r="Y118"/>
  <c r="Y117"/>
  <c r="Y116" s="1"/>
  <c r="Y115" s="1"/>
  <c r="W118"/>
  <c r="W117"/>
  <c r="W116" s="1"/>
  <c r="W115" s="1"/>
  <c r="AU89" i="1" s="1"/>
  <c r="BK118" i="3"/>
  <c r="N118"/>
  <c r="BF118" s="1"/>
  <c r="M112"/>
  <c r="M111"/>
  <c r="F111"/>
  <c r="F109"/>
  <c r="F107"/>
  <c r="N94"/>
  <c r="M28" s="1"/>
  <c r="AS89" i="1" s="1"/>
  <c r="BI96" i="3"/>
  <c r="BH96"/>
  <c r="BG96"/>
  <c r="BF96"/>
  <c r="BE96"/>
  <c r="BI95"/>
  <c r="BH95"/>
  <c r="BG95"/>
  <c r="BF95"/>
  <c r="BE95"/>
  <c r="M84"/>
  <c r="M83"/>
  <c r="F83"/>
  <c r="F81"/>
  <c r="F79"/>
  <c r="O15"/>
  <c r="E15"/>
  <c r="F84" s="1"/>
  <c r="F112"/>
  <c r="O14"/>
  <c r="O9"/>
  <c r="M81" s="1"/>
  <c r="F6"/>
  <c r="F78" s="1"/>
  <c r="AY88" i="1"/>
  <c r="AX88"/>
  <c r="BI163" i="2"/>
  <c r="BH163"/>
  <c r="BG163"/>
  <c r="BE163"/>
  <c r="AA163"/>
  <c r="Y163"/>
  <c r="W163"/>
  <c r="BK163"/>
  <c r="N163"/>
  <c r="BF163" s="1"/>
  <c r="BI162"/>
  <c r="BH162"/>
  <c r="BG162"/>
  <c r="BE162"/>
  <c r="AA162"/>
  <c r="Y162"/>
  <c r="W162"/>
  <c r="BK162"/>
  <c r="N162"/>
  <c r="BF162" s="1"/>
  <c r="BI161"/>
  <c r="BH161"/>
  <c r="BG161"/>
  <c r="BE161"/>
  <c r="AA161"/>
  <c r="Y161"/>
  <c r="W161"/>
  <c r="BK161"/>
  <c r="N161"/>
  <c r="BF161" s="1"/>
  <c r="BI160"/>
  <c r="BH160"/>
  <c r="BG160"/>
  <c r="BE160"/>
  <c r="AA160"/>
  <c r="Y160"/>
  <c r="W160"/>
  <c r="BK160"/>
  <c r="N160"/>
  <c r="BF160"/>
  <c r="BI159"/>
  <c r="BH159"/>
  <c r="BG159"/>
  <c r="BE159"/>
  <c r="AA159"/>
  <c r="Y159"/>
  <c r="W159"/>
  <c r="BK159"/>
  <c r="N159"/>
  <c r="BF159" s="1"/>
  <c r="BI158"/>
  <c r="BH158"/>
  <c r="BG158"/>
  <c r="BE158"/>
  <c r="AA158"/>
  <c r="Y158"/>
  <c r="W158"/>
  <c r="BK158"/>
  <c r="N158"/>
  <c r="BF158"/>
  <c r="BI157"/>
  <c r="BH157"/>
  <c r="BG157"/>
  <c r="BE157"/>
  <c r="AA157"/>
  <c r="AA156"/>
  <c r="Y157"/>
  <c r="Y156"/>
  <c r="W157"/>
  <c r="W156"/>
  <c r="BK157"/>
  <c r="N157"/>
  <c r="BF157" s="1"/>
  <c r="BI155"/>
  <c r="BH155"/>
  <c r="BG155"/>
  <c r="BE155"/>
  <c r="AA155"/>
  <c r="Y155"/>
  <c r="W155"/>
  <c r="BK155"/>
  <c r="N155"/>
  <c r="BF155" s="1"/>
  <c r="BI154"/>
  <c r="BH154"/>
  <c r="BG154"/>
  <c r="BE154"/>
  <c r="AA154"/>
  <c r="Y154"/>
  <c r="W154"/>
  <c r="BK154"/>
  <c r="N154"/>
  <c r="BF154"/>
  <c r="BI153"/>
  <c r="BH153"/>
  <c r="BG153"/>
  <c r="BE153"/>
  <c r="AA153"/>
  <c r="Y153"/>
  <c r="W153"/>
  <c r="BK153"/>
  <c r="N153"/>
  <c r="BF153" s="1"/>
  <c r="BI152"/>
  <c r="BH152"/>
  <c r="BG152"/>
  <c r="BE152"/>
  <c r="AA152"/>
  <c r="Y152"/>
  <c r="W152"/>
  <c r="BK152"/>
  <c r="N152"/>
  <c r="BF152"/>
  <c r="BI151"/>
  <c r="BH151"/>
  <c r="BG151"/>
  <c r="BE151"/>
  <c r="AA151"/>
  <c r="Y151"/>
  <c r="W151"/>
  <c r="BK151"/>
  <c r="N151"/>
  <c r="BF151" s="1"/>
  <c r="BI150"/>
  <c r="BH150"/>
  <c r="BG150"/>
  <c r="BE150"/>
  <c r="AA150"/>
  <c r="Y150"/>
  <c r="W150"/>
  <c r="BK150"/>
  <c r="N150"/>
  <c r="BF150"/>
  <c r="BI149"/>
  <c r="BH149"/>
  <c r="BG149"/>
  <c r="BE149"/>
  <c r="AA149"/>
  <c r="Y149"/>
  <c r="W149"/>
  <c r="BK149"/>
  <c r="N149"/>
  <c r="BF149" s="1"/>
  <c r="BI148"/>
  <c r="BH148"/>
  <c r="BG148"/>
  <c r="BE148"/>
  <c r="AA148"/>
  <c r="Y148"/>
  <c r="W148"/>
  <c r="BK148"/>
  <c r="N148"/>
  <c r="BF148"/>
  <c r="BI147"/>
  <c r="BH147"/>
  <c r="BG147"/>
  <c r="BE147"/>
  <c r="AA147"/>
  <c r="Y147"/>
  <c r="W147"/>
  <c r="BK147"/>
  <c r="N147"/>
  <c r="BF147" s="1"/>
  <c r="BI146"/>
  <c r="BH146"/>
  <c r="BG146"/>
  <c r="BE146"/>
  <c r="AA146"/>
  <c r="Y146"/>
  <c r="W146"/>
  <c r="BK146"/>
  <c r="N146"/>
  <c r="BF146"/>
  <c r="BI145"/>
  <c r="BH145"/>
  <c r="BG145"/>
  <c r="BE145"/>
  <c r="AA145"/>
  <c r="Y145"/>
  <c r="W145"/>
  <c r="BK145"/>
  <c r="N145"/>
  <c r="BF145" s="1"/>
  <c r="BI144"/>
  <c r="BH144"/>
  <c r="BG144"/>
  <c r="BE144"/>
  <c r="AA144"/>
  <c r="Y144"/>
  <c r="W144"/>
  <c r="BK144"/>
  <c r="N144"/>
  <c r="BF144"/>
  <c r="BI143"/>
  <c r="BH143"/>
  <c r="BG143"/>
  <c r="BE143"/>
  <c r="AA143"/>
  <c r="Y143"/>
  <c r="W143"/>
  <c r="BK143"/>
  <c r="N143"/>
  <c r="BF143" s="1"/>
  <c r="BI142"/>
  <c r="BH142"/>
  <c r="BG142"/>
  <c r="BE142"/>
  <c r="AA142"/>
  <c r="Y142"/>
  <c r="W142"/>
  <c r="BK142"/>
  <c r="N142"/>
  <c r="BF142"/>
  <c r="BI141"/>
  <c r="BH141"/>
  <c r="BG141"/>
  <c r="BE141"/>
  <c r="AA141"/>
  <c r="Y141"/>
  <c r="W141"/>
  <c r="BK141"/>
  <c r="N141"/>
  <c r="BF141" s="1"/>
  <c r="BI140"/>
  <c r="BH140"/>
  <c r="BG140"/>
  <c r="BE140"/>
  <c r="AA140"/>
  <c r="Y140"/>
  <c r="W140"/>
  <c r="BK140"/>
  <c r="N140"/>
  <c r="BF140"/>
  <c r="BI139"/>
  <c r="BH139"/>
  <c r="BG139"/>
  <c r="BE139"/>
  <c r="AA139"/>
  <c r="Y139"/>
  <c r="W139"/>
  <c r="BK139"/>
  <c r="N139"/>
  <c r="BF139" s="1"/>
  <c r="BI138"/>
  <c r="BH138"/>
  <c r="BG138"/>
  <c r="BE138"/>
  <c r="AA138"/>
  <c r="Y138"/>
  <c r="W138"/>
  <c r="BK138"/>
  <c r="N138"/>
  <c r="BF138"/>
  <c r="BI137"/>
  <c r="BH137"/>
  <c r="BG137"/>
  <c r="BE137"/>
  <c r="AA137"/>
  <c r="Y137"/>
  <c r="W137"/>
  <c r="BK137"/>
  <c r="N137"/>
  <c r="BF137" s="1"/>
  <c r="BI136"/>
  <c r="BH136"/>
  <c r="BG136"/>
  <c r="BE136"/>
  <c r="AA136"/>
  <c r="Y136"/>
  <c r="W136"/>
  <c r="BK136"/>
  <c r="N136"/>
  <c r="BF136"/>
  <c r="BI135"/>
  <c r="BH135"/>
  <c r="BG135"/>
  <c r="BE135"/>
  <c r="AA135"/>
  <c r="Y135"/>
  <c r="W135"/>
  <c r="BK135"/>
  <c r="N135"/>
  <c r="BF135" s="1"/>
  <c r="BI134"/>
  <c r="BH134"/>
  <c r="BG134"/>
  <c r="BE134"/>
  <c r="AA134"/>
  <c r="Y134"/>
  <c r="W134"/>
  <c r="BK134"/>
  <c r="N134"/>
  <c r="BF134"/>
  <c r="BI133"/>
  <c r="BH133"/>
  <c r="BG133"/>
  <c r="BE133"/>
  <c r="AA133"/>
  <c r="Y133"/>
  <c r="W133"/>
  <c r="BK133"/>
  <c r="N133"/>
  <c r="BF133" s="1"/>
  <c r="BI132"/>
  <c r="BH132"/>
  <c r="BG132"/>
  <c r="BE132"/>
  <c r="AA132"/>
  <c r="Y132"/>
  <c r="W132"/>
  <c r="BK132"/>
  <c r="N132"/>
  <c r="BF132"/>
  <c r="BI131"/>
  <c r="BH131"/>
  <c r="BG131"/>
  <c r="BE131"/>
  <c r="AA131"/>
  <c r="Y131"/>
  <c r="W131"/>
  <c r="BK131"/>
  <c r="N131"/>
  <c r="BF131" s="1"/>
  <c r="BI130"/>
  <c r="BH130"/>
  <c r="BG130"/>
  <c r="BE130"/>
  <c r="AA130"/>
  <c r="Y130"/>
  <c r="W130"/>
  <c r="BK130"/>
  <c r="N130"/>
  <c r="BF130"/>
  <c r="BI129"/>
  <c r="BH129"/>
  <c r="BG129"/>
  <c r="BE129"/>
  <c r="AA129"/>
  <c r="Y129"/>
  <c r="W129"/>
  <c r="BK129"/>
  <c r="N129"/>
  <c r="BF129" s="1"/>
  <c r="BI128"/>
  <c r="BH128"/>
  <c r="BG128"/>
  <c r="BE128"/>
  <c r="AA128"/>
  <c r="Y128"/>
  <c r="W128"/>
  <c r="BK128"/>
  <c r="N128"/>
  <c r="BF128"/>
  <c r="BI127"/>
  <c r="BH127"/>
  <c r="BG127"/>
  <c r="BE127"/>
  <c r="AA127"/>
  <c r="Y127"/>
  <c r="W127"/>
  <c r="BK127"/>
  <c r="N127"/>
  <c r="BF127" s="1"/>
  <c r="BI125"/>
  <c r="BH125"/>
  <c r="BG125"/>
  <c r="BE125"/>
  <c r="AA125"/>
  <c r="Y125"/>
  <c r="Y123" s="1"/>
  <c r="W125"/>
  <c r="BK125"/>
  <c r="N125"/>
  <c r="BF125"/>
  <c r="BI124"/>
  <c r="BH124"/>
  <c r="BG124"/>
  <c r="BE124"/>
  <c r="AA124"/>
  <c r="AA123"/>
  <c r="Y124"/>
  <c r="W124"/>
  <c r="W123"/>
  <c r="BK124"/>
  <c r="BK123" s="1"/>
  <c r="N123" s="1"/>
  <c r="N91" s="1"/>
  <c r="N124"/>
  <c r="BF124" s="1"/>
  <c r="BI122"/>
  <c r="BH122"/>
  <c r="BG122"/>
  <c r="BE122"/>
  <c r="AA122"/>
  <c r="Y122"/>
  <c r="W122"/>
  <c r="BK122"/>
  <c r="N122"/>
  <c r="BF122" s="1"/>
  <c r="BI121"/>
  <c r="BH121"/>
  <c r="BG121"/>
  <c r="BE121"/>
  <c r="AA121"/>
  <c r="Y121"/>
  <c r="W121"/>
  <c r="BK121"/>
  <c r="N121"/>
  <c r="BF121"/>
  <c r="BI120"/>
  <c r="BH120"/>
  <c r="BG120"/>
  <c r="BE120"/>
  <c r="AA120"/>
  <c r="Y120"/>
  <c r="Y117" s="1"/>
  <c r="Y116" s="1"/>
  <c r="Y115" s="1"/>
  <c r="W120"/>
  <c r="BK120"/>
  <c r="N120"/>
  <c r="BF120" s="1"/>
  <c r="BI118"/>
  <c r="BH118"/>
  <c r="BG118"/>
  <c r="BE118"/>
  <c r="AA118"/>
  <c r="AA117"/>
  <c r="AA116" s="1"/>
  <c r="AA115" s="1"/>
  <c r="Y118"/>
  <c r="W118"/>
  <c r="W117"/>
  <c r="W116" s="1"/>
  <c r="W115" s="1"/>
  <c r="AU88" i="1" s="1"/>
  <c r="BK118" i="2"/>
  <c r="BK117" s="1"/>
  <c r="N118"/>
  <c r="BF118" s="1"/>
  <c r="M112"/>
  <c r="M111"/>
  <c r="F111"/>
  <c r="F109"/>
  <c r="F107"/>
  <c r="N94"/>
  <c r="M28" s="1"/>
  <c r="AS88" i="1" s="1"/>
  <c r="BI96" i="2"/>
  <c r="BH96"/>
  <c r="BG96"/>
  <c r="BF96"/>
  <c r="BE96"/>
  <c r="BI95"/>
  <c r="BH95"/>
  <c r="BG95"/>
  <c r="BF95"/>
  <c r="BE95"/>
  <c r="M84"/>
  <c r="M83"/>
  <c r="F83"/>
  <c r="F81"/>
  <c r="F79"/>
  <c r="O15"/>
  <c r="E15"/>
  <c r="F84" s="1"/>
  <c r="O14"/>
  <c r="O9"/>
  <c r="M81" s="1"/>
  <c r="M109"/>
  <c r="F6"/>
  <c r="F78" s="1"/>
  <c r="AK27" i="1"/>
  <c r="AM83"/>
  <c r="L83"/>
  <c r="AM82"/>
  <c r="L82"/>
  <c r="AM80"/>
  <c r="L80"/>
  <c r="L78"/>
  <c r="L77"/>
  <c r="H36" i="2" l="1"/>
  <c r="BD88" i="1" s="1"/>
  <c r="H34" i="2"/>
  <c r="BB88" i="1" s="1"/>
  <c r="H32" i="2"/>
  <c r="AZ88" i="1" s="1"/>
  <c r="BK156" i="2"/>
  <c r="N156" s="1"/>
  <c r="N92" s="1"/>
  <c r="H35"/>
  <c r="BC88" i="1" s="1"/>
  <c r="M33" i="2"/>
  <c r="AW88" i="1" s="1"/>
  <c r="H33" i="2"/>
  <c r="BA88" i="1" s="1"/>
  <c r="M33" i="3"/>
  <c r="AW89" i="1" s="1"/>
  <c r="H34" i="3"/>
  <c r="BB89" i="1" s="1"/>
  <c r="H35" i="3"/>
  <c r="BC89" i="1" s="1"/>
  <c r="BK117" i="3"/>
  <c r="BK134"/>
  <c r="N134" s="1"/>
  <c r="N91" s="1"/>
  <c r="H36"/>
  <c r="BD89" i="1" s="1"/>
  <c r="H32" i="3"/>
  <c r="AZ89" i="1" s="1"/>
  <c r="H34" i="4"/>
  <c r="BB90" i="1" s="1"/>
  <c r="H36" i="4"/>
  <c r="BD90" i="1" s="1"/>
  <c r="BK123" i="4"/>
  <c r="N123" s="1"/>
  <c r="N90" s="1"/>
  <c r="BK141"/>
  <c r="N141" s="1"/>
  <c r="N92" s="1"/>
  <c r="BK132"/>
  <c r="N132" s="1"/>
  <c r="N91" s="1"/>
  <c r="BK224"/>
  <c r="N224" s="1"/>
  <c r="N95" s="1"/>
  <c r="H35"/>
  <c r="BC90" i="1" s="1"/>
  <c r="BK169" i="4"/>
  <c r="N169" s="1"/>
  <c r="N93" s="1"/>
  <c r="H32"/>
  <c r="AZ90" i="1" s="1"/>
  <c r="BK227" i="4"/>
  <c r="N227" s="1"/>
  <c r="N96" s="1"/>
  <c r="H36" i="5"/>
  <c r="BD91" i="1" s="1"/>
  <c r="H34" i="5"/>
  <c r="BB91" i="1" s="1"/>
  <c r="BK115" i="5"/>
  <c r="N115" s="1"/>
  <c r="N90" s="1"/>
  <c r="M32"/>
  <c r="AV91" i="1" s="1"/>
  <c r="H34" i="6"/>
  <c r="BB92" i="1" s="1"/>
  <c r="H35" i="6"/>
  <c r="BC92" i="1" s="1"/>
  <c r="H32" i="6"/>
  <c r="AZ92" i="1" s="1"/>
  <c r="BK148" i="6"/>
  <c r="N148" s="1"/>
  <c r="N95" s="1"/>
  <c r="BK156"/>
  <c r="N156" s="1"/>
  <c r="N96" s="1"/>
  <c r="H36"/>
  <c r="BD92" i="1" s="1"/>
  <c r="H35" i="7"/>
  <c r="BC93" i="1" s="1"/>
  <c r="H32" i="7"/>
  <c r="AZ93" i="1" s="1"/>
  <c r="F112" i="2"/>
  <c r="M107" i="7"/>
  <c r="M109" i="3"/>
  <c r="M115" i="4"/>
  <c r="F78" i="5"/>
  <c r="F78" i="6"/>
  <c r="F78" i="4"/>
  <c r="F110" i="7"/>
  <c r="H34"/>
  <c r="BB93" i="1" s="1"/>
  <c r="AS87"/>
  <c r="H33" i="5"/>
  <c r="BA91" i="1" s="1"/>
  <c r="M33" i="5"/>
  <c r="AW91" i="1" s="1"/>
  <c r="BK114" i="7"/>
  <c r="N115"/>
  <c r="N90" s="1"/>
  <c r="Y123" i="6"/>
  <c r="M33" i="4"/>
  <c r="AW90" i="1" s="1"/>
  <c r="W123" i="6"/>
  <c r="AU92" i="1" s="1"/>
  <c r="AU87" s="1"/>
  <c r="H33" i="7"/>
  <c r="BA93" i="1" s="1"/>
  <c r="BK124" i="6"/>
  <c r="N125"/>
  <c r="N90" s="1"/>
  <c r="BK116" i="2"/>
  <c r="N117"/>
  <c r="N90" s="1"/>
  <c r="BK116" i="3"/>
  <c r="N117"/>
  <c r="N90" s="1"/>
  <c r="M33" i="6"/>
  <c r="AW92" i="1" s="1"/>
  <c r="H33" i="6"/>
  <c r="BA92" i="1" s="1"/>
  <c r="Y147" i="6"/>
  <c r="Y122" i="4"/>
  <c r="Y121" s="1"/>
  <c r="M33" i="7"/>
  <c r="AW93" i="1" s="1"/>
  <c r="H33" i="3"/>
  <c r="BA89" i="1" s="1"/>
  <c r="H33" i="4"/>
  <c r="BA90" i="1" s="1"/>
  <c r="H32" i="5"/>
  <c r="AZ91" i="1" s="1"/>
  <c r="M32" i="6"/>
  <c r="AV92" i="1" s="1"/>
  <c r="F106" i="3"/>
  <c r="M32"/>
  <c r="AV89" i="1" s="1"/>
  <c r="M32" i="4"/>
  <c r="AV90" i="1" s="1"/>
  <c r="F104" i="7"/>
  <c r="M32"/>
  <c r="AV93" i="1" s="1"/>
  <c r="F106" i="2"/>
  <c r="M32"/>
  <c r="AV88" i="1" s="1"/>
  <c r="AT88" l="1"/>
  <c r="AT89"/>
  <c r="BK122" i="4"/>
  <c r="BC87" i="1"/>
  <c r="W34" s="1"/>
  <c r="BD87"/>
  <c r="W35" s="1"/>
  <c r="AT91"/>
  <c r="BK114" i="5"/>
  <c r="BB87" i="1"/>
  <c r="AX87" s="1"/>
  <c r="AZ87"/>
  <c r="W31" s="1"/>
  <c r="BK147" i="6"/>
  <c r="N147" s="1"/>
  <c r="N94" s="1"/>
  <c r="AT92" i="1"/>
  <c r="BA87"/>
  <c r="AW87" s="1"/>
  <c r="AK32" s="1"/>
  <c r="BK121" i="4"/>
  <c r="N121" s="1"/>
  <c r="N88" s="1"/>
  <c r="N122"/>
  <c r="N89" s="1"/>
  <c r="BK115" i="2"/>
  <c r="N115" s="1"/>
  <c r="N88" s="1"/>
  <c r="N116"/>
  <c r="N89" s="1"/>
  <c r="BK113" i="5"/>
  <c r="N113" s="1"/>
  <c r="N88" s="1"/>
  <c r="N114"/>
  <c r="N89" s="1"/>
  <c r="AT90" i="1"/>
  <c r="BK115" i="3"/>
  <c r="N115" s="1"/>
  <c r="N88" s="1"/>
  <c r="N116"/>
  <c r="N89" s="1"/>
  <c r="BK123" i="6"/>
  <c r="N123" s="1"/>
  <c r="N88" s="1"/>
  <c r="N124"/>
  <c r="N89" s="1"/>
  <c r="N114" i="7"/>
  <c r="N89" s="1"/>
  <c r="BK113"/>
  <c r="N113" s="1"/>
  <c r="N88" s="1"/>
  <c r="AT93" i="1"/>
  <c r="AV87" l="1"/>
  <c r="AY87"/>
  <c r="W33"/>
  <c r="W32"/>
  <c r="AK31"/>
  <c r="AT87"/>
  <c r="L96" i="7"/>
  <c r="M27"/>
  <c r="M30" s="1"/>
  <c r="L104" i="4"/>
  <c r="M27"/>
  <c r="M30" s="1"/>
  <c r="M27" i="2"/>
  <c r="M30" s="1"/>
  <c r="L98"/>
  <c r="M27" i="5"/>
  <c r="M30" s="1"/>
  <c r="L96"/>
  <c r="L98" i="3"/>
  <c r="M27"/>
  <c r="M30" s="1"/>
  <c r="M27" i="6"/>
  <c r="M30" s="1"/>
  <c r="L106"/>
  <c r="L38" i="4" l="1"/>
  <c r="AG90" i="1"/>
  <c r="AN90" s="1"/>
  <c r="L38" i="5"/>
  <c r="AG91" i="1"/>
  <c r="AN91" s="1"/>
  <c r="L38" i="3"/>
  <c r="AG89" i="1"/>
  <c r="AN89" s="1"/>
  <c r="AG88"/>
  <c r="L38" i="2"/>
  <c r="L38" i="7"/>
  <c r="AG93" i="1"/>
  <c r="AN93" s="1"/>
  <c r="L38" i="6"/>
  <c r="AG92" i="1"/>
  <c r="AN92" s="1"/>
  <c r="AG87" l="1"/>
  <c r="AN88"/>
  <c r="AG97" l="1"/>
  <c r="AK26"/>
  <c r="AK29" s="1"/>
  <c r="AK37" s="1"/>
  <c r="AN87"/>
  <c r="AN97" s="1"/>
</calcChain>
</file>

<file path=xl/sharedStrings.xml><?xml version="1.0" encoding="utf-8"?>
<sst xmlns="http://schemas.openxmlformats.org/spreadsheetml/2006/main" count="4161" uniqueCount="914">
  <si>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</si>
  <si>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</si>
  <si>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</si>
  <si>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</si>
  <si>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</si>
  <si>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</si>
  <si>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</si>
  <si>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</si>
  <si>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</si>
  <si>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</si>
  <si>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</si>
  <si>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</si>
  <si>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</si>
  <si>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</si>
  <si>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</si>
  <si>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</si>
  <si>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063</t>
  </si>
  <si>
    <t>Stavba:</t>
  </si>
  <si>
    <t>Snížení energetické náročnosti DPS 2 - Kotelna</t>
  </si>
  <si>
    <t>JKSO:</t>
  </si>
  <si>
    <t>CC-CZ:</t>
  </si>
  <si>
    <t>Místo:</t>
  </si>
  <si>
    <t>Chelčického 2, Třeboň</t>
  </si>
  <si>
    <t>Datum:</t>
  </si>
  <si>
    <t>9. 6. 2018</t>
  </si>
  <si>
    <t>Objednatel:</t>
  </si>
  <si>
    <t>IČ:</t>
  </si>
  <si>
    <t>Město Třeboň</t>
  </si>
  <si>
    <t>DIČ:</t>
  </si>
  <si>
    <t>Zhotovitel:</t>
  </si>
  <si>
    <t xml:space="preserve"> </t>
  </si>
  <si>
    <t>Projektant:</t>
  </si>
  <si>
    <t>Josef Princ VVP</t>
  </si>
  <si>
    <t>True</t>
  </si>
  <si>
    <t>Zpracovatel:</t>
  </si>
  <si>
    <t>J. Princ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</si>
  <si>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</si>
  <si>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</si>
  <si>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</si>
  <si>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</si>
  <si>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</si>
  <si>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</si>
  <si>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</si>
  <si>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</si>
  <si>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</si>
  <si>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</si>
  <si>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</si>
  <si>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</si>
  <si>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</si>
  <si>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</si>
  <si>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</si>
  <si>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</si>
  <si>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</si>
  <si>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</si>
  <si>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</si>
  <si>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</si>
  <si>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</si>
  <si>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</si>
  <si>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</si>
  <si>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</si>
  <si>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</si>
  <si>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</si>
  <si>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</si>
  <si>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</si>
  <si>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</si>
  <si>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</si>
  <si>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</si>
  <si>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</si>
  <si>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</si>
  <si>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</si>
  <si>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</si>
  <si>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</si>
  <si>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</si>
  <si>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</si>
  <si>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</si>
  <si>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</si>
  <si>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</si>
  <si>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</si>
  <si>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</si>
  <si>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{2d9f50ce-01c8-400a-90cb-acbca63c4405}</t>
  </si>
  <si>
    <t>{00000000-0000-0000-0000-000000000000}</t>
  </si>
  <si>
    <t>/</t>
  </si>
  <si>
    <t>063.1</t>
  </si>
  <si>
    <t>D.1.4.1  Voda, kanalizace</t>
  </si>
  <si>
    <t>1</t>
  </si>
  <si>
    <t>{33e4905a-f9e6-496e-9a61-2f811eea7210}</t>
  </si>
  <si>
    <t>063.2</t>
  </si>
  <si>
    <t>D.1.4.1.  Plyn</t>
  </si>
  <si>
    <t>{c478fd03-4929-49b1-ba8e-5594c808f130}</t>
  </si>
  <si>
    <t>063.3</t>
  </si>
  <si>
    <t>D.1.4.1. Vytápění</t>
  </si>
  <si>
    <t>{e88eeddf-d57b-455d-ae0c-f64fce582bc2}</t>
  </si>
  <si>
    <t>063.4</t>
  </si>
  <si>
    <t>D.1.4.1. Vzduchotechnika</t>
  </si>
  <si>
    <t>{3bfc132c-8acb-4aea-9180-88f0dcda5240}</t>
  </si>
  <si>
    <t>063.5</t>
  </si>
  <si>
    <t>d.1.4.1. Stavební úpravy</t>
  </si>
  <si>
    <t>{176109b7-2aad-4fee-86fd-1ed0dd920404}</t>
  </si>
  <si>
    <t>063.6</t>
  </si>
  <si>
    <t>Měření a regulace</t>
  </si>
  <si>
    <t>{364b7231-5e4f-4b7c-a53c-55a811805443}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</si>
  <si>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</si>
  <si>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</si>
  <si>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</si>
  <si>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</si>
  <si>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</si>
  <si>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</si>
  <si>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</si>
  <si>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</si>
  <si>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</si>
  <si>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KRYCÍ LIST ROZPOČTU</t>
  </si>
  <si>
    <t>Objekt:</t>
  </si>
  <si>
    <t>063.1 - D.1.4.1  Voda, kanalizace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</si>
  <si>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</si>
  <si>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</si>
  <si>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</si>
  <si>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</si>
  <si>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</si>
  <si>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</si>
  <si>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</si>
  <si>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</si>
  <si>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</si>
  <si>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</si>
  <si>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</si>
  <si>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>2) Ostatní náklady</t>
  </si>
  <si>
    <t>Zařízení staveniště</t>
  </si>
  <si>
    <t>VRN</t>
  </si>
  <si>
    <t>2</t>
  </si>
  <si>
    <t>Provozní vlivy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</si>
  <si>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</si>
  <si>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</si>
  <si>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</si>
  <si>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</si>
  <si>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</si>
  <si>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</si>
  <si>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</si>
  <si>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</si>
  <si>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</si>
  <si>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</si>
  <si>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</si>
  <si>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</si>
  <si>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</si>
  <si>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</si>
  <si>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</si>
  <si>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</si>
  <si>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721173722</t>
  </si>
  <si>
    <t>Potrubí kanalizační z PE připojovací DN 40</t>
  </si>
  <si>
    <t>m</t>
  </si>
  <si>
    <t>16</t>
  </si>
  <si>
    <t>-1694447617</t>
  </si>
  <si>
    <t>2+2+2</t>
  </si>
  <si>
    <t>VV</t>
  </si>
  <si>
    <t>721173724</t>
  </si>
  <si>
    <t>Potrubí kanalizační z PE připojovací DN 70</t>
  </si>
  <si>
    <t>1502083864</t>
  </si>
  <si>
    <t>3</t>
  </si>
  <si>
    <t>721290111</t>
  </si>
  <si>
    <t>Zkouška těsnosti potrubí kanalizace vodou do DN 125</t>
  </si>
  <si>
    <t>-997896565</t>
  </si>
  <si>
    <t>4</t>
  </si>
  <si>
    <t>998721202</t>
  </si>
  <si>
    <t>Přesun hmot procentní pro vnitřní kanalizace v objektech v do 12 m</t>
  </si>
  <si>
    <t>%</t>
  </si>
  <si>
    <t>1584701140</t>
  </si>
  <si>
    <t>37</t>
  </si>
  <si>
    <t>722170804</t>
  </si>
  <si>
    <t>Demontáž rozvodů vody z plastů do D 50</t>
  </si>
  <si>
    <t>1420801010</t>
  </si>
  <si>
    <t>5</t>
  </si>
  <si>
    <t>722174003</t>
  </si>
  <si>
    <t>Potrubí vodovodní plastové PPR svar polyfuze PN 16 D 25 x 3,5 mm</t>
  </si>
  <si>
    <t>-1584023428</t>
  </si>
  <si>
    <t>12</t>
  </si>
  <si>
    <t>6</t>
  </si>
  <si>
    <t>722174005</t>
  </si>
  <si>
    <t>Potrubí vodovodní plastové PPR svar polyfuze PN 16 D 40 x 5,5 mm</t>
  </si>
  <si>
    <t>-1303923585</t>
  </si>
  <si>
    <t>7</t>
  </si>
  <si>
    <t>722174006</t>
  </si>
  <si>
    <t>Potrubí vodovodní plastové PPR svar polyfuze PN 16 D 50 x 6,9 mm</t>
  </si>
  <si>
    <t>40251334</t>
  </si>
  <si>
    <t>8</t>
  </si>
  <si>
    <t>722176113</t>
  </si>
  <si>
    <t>Montáž potrubí plastové spojované svary polyfuzně do D 25 mm</t>
  </si>
  <si>
    <t>-6538476</t>
  </si>
  <si>
    <t>9</t>
  </si>
  <si>
    <t>722176115</t>
  </si>
  <si>
    <t>Montáž potrubí plastové spojované svary polyfuzně do D 40 mm</t>
  </si>
  <si>
    <t>-773159176</t>
  </si>
  <si>
    <t>10</t>
  </si>
  <si>
    <t>722176116</t>
  </si>
  <si>
    <t>Montáž potrubí plastové spojované svary polyfuzně do D 50 mm</t>
  </si>
  <si>
    <t>-2025813793</t>
  </si>
  <si>
    <t>11</t>
  </si>
  <si>
    <t>722181242</t>
  </si>
  <si>
    <t>Ochrana vodovodního potrubí přilepenými termoizolačními trubicemi z PE tl do 20 mm DN do 45 mm</t>
  </si>
  <si>
    <t>310626140</t>
  </si>
  <si>
    <t>722181252</t>
  </si>
  <si>
    <t>Ochrana vodovodního potrubí přilepenými termoizolačními trubicemi z PE tl do 25 mm DN do 45 mm</t>
  </si>
  <si>
    <t>-1385103786</t>
  </si>
  <si>
    <t>13</t>
  </si>
  <si>
    <t>722181253</t>
  </si>
  <si>
    <t>Ochrana vodovodního potrubí přilepenými termoizolačními trubicemi z PE tl do 25 mm DN do 63 mm</t>
  </si>
  <si>
    <t>-1046880114</t>
  </si>
  <si>
    <t>14</t>
  </si>
  <si>
    <t>722190401</t>
  </si>
  <si>
    <t>Vyvedení a upevnění výpustku do DN 25</t>
  </si>
  <si>
    <t>kus</t>
  </si>
  <si>
    <t>2010718477</t>
  </si>
  <si>
    <t>722190402</t>
  </si>
  <si>
    <t>Vyvedení a upevnění výpustku do DN 50</t>
  </si>
  <si>
    <t>809754685</t>
  </si>
  <si>
    <t>38</t>
  </si>
  <si>
    <t>722220862</t>
  </si>
  <si>
    <t>Demontáž armatur závitových se dvěma závity G do 5/4</t>
  </si>
  <si>
    <t>311049932</t>
  </si>
  <si>
    <t>722224115</t>
  </si>
  <si>
    <t>Kohout plnicí nebo vypouštěcí G 1/2 PN 10 s jedním závitem</t>
  </si>
  <si>
    <t>-277523868</t>
  </si>
  <si>
    <t>17</t>
  </si>
  <si>
    <t>722230102</t>
  </si>
  <si>
    <t>Ventil přímý G 3/4 se dvěma závity</t>
  </si>
  <si>
    <t>1143448550</t>
  </si>
  <si>
    <t>18</t>
  </si>
  <si>
    <t>722231073</t>
  </si>
  <si>
    <t>Ventil zpětný mosazný G 3/4 PN 10 do 110°C se dvěma závity</t>
  </si>
  <si>
    <t>967412478</t>
  </si>
  <si>
    <t>19</t>
  </si>
  <si>
    <t>722231076</t>
  </si>
  <si>
    <t>Ventil zpětný mosazný G 6/4 PN 10 do 110°C se dvěma závity</t>
  </si>
  <si>
    <t>-148938382</t>
  </si>
  <si>
    <t>20</t>
  </si>
  <si>
    <t>722231143</t>
  </si>
  <si>
    <t>Ventil závitový pojistný rohový G 20</t>
  </si>
  <si>
    <t>-2004528273</t>
  </si>
  <si>
    <t>22</t>
  </si>
  <si>
    <t>722232043</t>
  </si>
  <si>
    <t>Kohout kulový přímý G 1/2 PN 42 do 185°C vnitřní závit</t>
  </si>
  <si>
    <t>-1065528247</t>
  </si>
  <si>
    <t>722232044</t>
  </si>
  <si>
    <t>Kohout kulový přímý G 3/4 PN 42 do 185°C vnitřní závit</t>
  </si>
  <si>
    <t>558056802</t>
  </si>
  <si>
    <t>23</t>
  </si>
  <si>
    <t>722232046</t>
  </si>
  <si>
    <t>Kohout kulový přímý G 5/4 PN 42 do 185°C vnitřní závit</t>
  </si>
  <si>
    <t>-1451070059</t>
  </si>
  <si>
    <t>24</t>
  </si>
  <si>
    <t>722232047</t>
  </si>
  <si>
    <t>Kohout kulový přímý G 6/4 PN 42 do 185°C vnitřní závit</t>
  </si>
  <si>
    <t>-1648796489</t>
  </si>
  <si>
    <t>25</t>
  </si>
  <si>
    <t>722234264</t>
  </si>
  <si>
    <t>Filtr mosazný G 3/4 PN 16 do 120°C s 2x vnitřním závitem</t>
  </si>
  <si>
    <t>-806501386</t>
  </si>
  <si>
    <t>26</t>
  </si>
  <si>
    <t>722234266</t>
  </si>
  <si>
    <t>Filtr mosazný G 5/4 PN 16 do 120°C s 2x vnitřním závitem</t>
  </si>
  <si>
    <t>-208369549</t>
  </si>
  <si>
    <t>27</t>
  </si>
  <si>
    <t>722234267</t>
  </si>
  <si>
    <t>Filtr mosazný G 6/4 PN 16 do 120°C s 2x vnitřním závitem</t>
  </si>
  <si>
    <t>-208129698</t>
  </si>
  <si>
    <t>36</t>
  </si>
  <si>
    <t>722260813</t>
  </si>
  <si>
    <t>Demontáž vodoměrů závitových G 1</t>
  </si>
  <si>
    <t>-69035300</t>
  </si>
  <si>
    <t>29</t>
  </si>
  <si>
    <t>722262213</t>
  </si>
  <si>
    <t>Vodoměr závitový jednovtokový suchoběžný do 40°C G 3/4 x 130 mm Qn 1,5 m3/h horizontální</t>
  </si>
  <si>
    <t>-1812486001</t>
  </si>
  <si>
    <t>28</t>
  </si>
  <si>
    <t>722262301</t>
  </si>
  <si>
    <t>Vodoměr závitový vícevtokový mokroběžný do 40°C G 1 x 105 mm Qn 4 m3/h vertikální</t>
  </si>
  <si>
    <t>1969165861</t>
  </si>
  <si>
    <t>30</t>
  </si>
  <si>
    <t>722290226</t>
  </si>
  <si>
    <t>Zkouška těsnosti vodovodního potrubí závitového do DN 50</t>
  </si>
  <si>
    <t>-2075985885</t>
  </si>
  <si>
    <t>41</t>
  </si>
  <si>
    <t>722290822</t>
  </si>
  <si>
    <t>Přemístění vnitrostaveništní demontovaných hmot pro vnitřní vodovod v objektech výšky do 12 m</t>
  </si>
  <si>
    <t>t</t>
  </si>
  <si>
    <t>1666181521</t>
  </si>
  <si>
    <t>31</t>
  </si>
  <si>
    <t>998722202</t>
  </si>
  <si>
    <t>Přesun hmot procentní pro vnitřní vodovod v objektech v do 12 m</t>
  </si>
  <si>
    <t>930024159</t>
  </si>
  <si>
    <t>33</t>
  </si>
  <si>
    <t>724139101</t>
  </si>
  <si>
    <t>Montáž čerpadla vodovodního bez potrubí</t>
  </si>
  <si>
    <t>soubor</t>
  </si>
  <si>
    <t>-1677123734</t>
  </si>
  <si>
    <t>34</t>
  </si>
  <si>
    <t>M</t>
  </si>
  <si>
    <t>724139101.1</t>
  </si>
  <si>
    <t>čerpadlo elektronicky řízené, bronz, 1,5 m3/h, H = 2 mvs,0,08 - 1,0 A, 5 - 12 W</t>
  </si>
  <si>
    <t xml:space="preserve">kus </t>
  </si>
  <si>
    <t>32</t>
  </si>
  <si>
    <t>-1945004616</t>
  </si>
  <si>
    <t>42</t>
  </si>
  <si>
    <t>724231127</t>
  </si>
  <si>
    <t>Příslušenství domovních vodáren měřící manometr s membránou</t>
  </si>
  <si>
    <t>1387034211</t>
  </si>
  <si>
    <t>724234109</t>
  </si>
  <si>
    <t xml:space="preserve"> nádoba tlaková objemu 33 l s pryžovým vakem vertikálním</t>
  </si>
  <si>
    <t>-1055175382</t>
  </si>
  <si>
    <t>39</t>
  </si>
  <si>
    <t>724311811</t>
  </si>
  <si>
    <t>Demontáž nádrží tlakových do 300 litrů</t>
  </si>
  <si>
    <t>1547148415</t>
  </si>
  <si>
    <t>40</t>
  </si>
  <si>
    <t>724590812</t>
  </si>
  <si>
    <t>Přemístění vnitrostaveništní demontovaných hmot pro strojní vybavení v objektech výšky do 12 m</t>
  </si>
  <si>
    <t>1162368773</t>
  </si>
  <si>
    <t>35</t>
  </si>
  <si>
    <t>998724202</t>
  </si>
  <si>
    <t>Přesun hmot procentní pro strojní vybavení v objektech v do 12 m</t>
  </si>
  <si>
    <t>230667769</t>
  </si>
  <si>
    <t>063.2 - D.1.4.1.  Plyn</t>
  </si>
  <si>
    <t xml:space="preserve">    723 - Zdravotechnika - vnitřní plynovod</t>
  </si>
  <si>
    <t xml:space="preserve">    783 - Dokončovací práce - nátěry</t>
  </si>
  <si>
    <t>HZS - Hodinové zúčtovací sazby</t>
  </si>
  <si>
    <t>723111203</t>
  </si>
  <si>
    <t>Potrubí ocelové závitové černé bezešvé svařované běžné DN 20</t>
  </si>
  <si>
    <t>-1684861980</t>
  </si>
  <si>
    <t>723111205</t>
  </si>
  <si>
    <t>Potrubí ocelové závitové černé bezešvé svařované běžné DN 32</t>
  </si>
  <si>
    <t>-334239730</t>
  </si>
  <si>
    <t>723120804</t>
  </si>
  <si>
    <t>Demontáž potrubí ocelové závitové svařované do DN 25</t>
  </si>
  <si>
    <t>-607467536</t>
  </si>
  <si>
    <t>723150312</t>
  </si>
  <si>
    <t>Potrubí ocelové hladké černé bezešvé spojované svařováním tvářené za tepla D 57x3,2 mm</t>
  </si>
  <si>
    <t>1452894081</t>
  </si>
  <si>
    <t>723150355</t>
  </si>
  <si>
    <t>Redukce zhotovená kováním přes 2 DN DN 100/50</t>
  </si>
  <si>
    <t>-1350382005</t>
  </si>
  <si>
    <t>723150368</t>
  </si>
  <si>
    <t>Chránička D 76x3,2 mm</t>
  </si>
  <si>
    <t>-2128378921</t>
  </si>
  <si>
    <t>723150804</t>
  </si>
  <si>
    <t>Demontáž potrubí ocelové hladké svařované do D 108</t>
  </si>
  <si>
    <t>1145103052</t>
  </si>
  <si>
    <t>723190205</t>
  </si>
  <si>
    <t>Přípojka plynovodní ocelová závitová černá bezešvá spojovaná na závit běžná DN 32</t>
  </si>
  <si>
    <t>1114284989</t>
  </si>
  <si>
    <t>723190253</t>
  </si>
  <si>
    <t>Výpustky plynovodní vedení a upevnění DN 25</t>
  </si>
  <si>
    <t>-1654299227</t>
  </si>
  <si>
    <t>723219102</t>
  </si>
  <si>
    <t xml:space="preserve">Montáž armatur plynovodních DN 50 </t>
  </si>
  <si>
    <t>-1278167171</t>
  </si>
  <si>
    <t>723221302</t>
  </si>
  <si>
    <t>Ventil vzorkovací rohový G 1/2 PN 5 s vnějším závitem</t>
  </si>
  <si>
    <t>1511254509</t>
  </si>
  <si>
    <t>723231162</t>
  </si>
  <si>
    <t>Kohout kulový přímý G 1/2 PN 42 do 185°C plnoprůtokový vnitřní závit těžká řada</t>
  </si>
  <si>
    <t>1775294740</t>
  </si>
  <si>
    <t>723231164</t>
  </si>
  <si>
    <t>Kohout kulový přímý G 1 PN 42 do 185°C plnoprůtokový vnitřní závit těžká řada</t>
  </si>
  <si>
    <t>471158696</t>
  </si>
  <si>
    <t>723231167</t>
  </si>
  <si>
    <t>Kohout kulový přímý G 2 PN 42 do 185°C plnoprůtokový vnitřní závit těžká řada</t>
  </si>
  <si>
    <t>430685333</t>
  </si>
  <si>
    <t>723290822</t>
  </si>
  <si>
    <t>Přemístění vnitrostaveništní demontovaných hmot pro vnitřní plynovod v objektech výšky do 12 m</t>
  </si>
  <si>
    <t>-1987565919</t>
  </si>
  <si>
    <t>998723202</t>
  </si>
  <si>
    <t>Přesun hmot procentní pro vnitřní plynovod v objektech v do 12 m</t>
  </si>
  <si>
    <t>-896591173</t>
  </si>
  <si>
    <t>783614653</t>
  </si>
  <si>
    <t>Základní antikorozní jednonásobný syntetický samozákladující potrubí DN do 50 mm</t>
  </si>
  <si>
    <t>-2037327848</t>
  </si>
  <si>
    <t>783617611</t>
  </si>
  <si>
    <t>Krycí dvojnásobný syntetický nátěr potrubí DN do 50 mm</t>
  </si>
  <si>
    <t>597233766</t>
  </si>
  <si>
    <t>HZS2211</t>
  </si>
  <si>
    <t>Provizorní propojení pro požadovaný ohřev vody během rekonstrukce</t>
  </si>
  <si>
    <t>hod</t>
  </si>
  <si>
    <t>512</t>
  </si>
  <si>
    <t>765225995</t>
  </si>
  <si>
    <t>HZS2212</t>
  </si>
  <si>
    <t>Uzavření a odvětrání stávajícího plynovodu</t>
  </si>
  <si>
    <t>843409635</t>
  </si>
  <si>
    <t>HZS4211</t>
  </si>
  <si>
    <t>Tlaková zkouška revize plynovodu</t>
  </si>
  <si>
    <t>-1252454014</t>
  </si>
  <si>
    <t>063.3 - D.1.4.1. Vytápění</t>
  </si>
  <si>
    <t xml:space="preserve">    713 - Izolace tepelné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</si>
  <si>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</si>
  <si>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</si>
  <si>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</si>
  <si>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</si>
  <si>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</si>
  <si>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767 - Konstrukce zámečnické</t>
  </si>
  <si>
    <t>94</t>
  </si>
  <si>
    <t>713463211</t>
  </si>
  <si>
    <t>Montáž izolace tepelné potrubí potrubními pouzdry s Al fólií staženými Al páskou 1x D do 50 mm</t>
  </si>
  <si>
    <t>-1704807056</t>
  </si>
  <si>
    <t>95</t>
  </si>
  <si>
    <t>63154802</t>
  </si>
  <si>
    <t>pouzdro izolační potrubní ohebné s jednostrannou Al fólií max. 400/100 °C 22/20 mm</t>
  </si>
  <si>
    <t>1694526212</t>
  </si>
  <si>
    <t>96</t>
  </si>
  <si>
    <t>63154839</t>
  </si>
  <si>
    <t>pouzdro izolační potrubní ohebné s jednostrannou Al fólií max. 400/100 °C 42/30 mm</t>
  </si>
  <si>
    <t>1212783873</t>
  </si>
  <si>
    <t>97</t>
  </si>
  <si>
    <t>63154864</t>
  </si>
  <si>
    <t>pouzdro izolační potrubní ohebné s jednostrannou Al fólií max. 400/100 °C 48/40 mm</t>
  </si>
  <si>
    <t>-1622307571</t>
  </si>
  <si>
    <t>98</t>
  </si>
  <si>
    <t>63154895</t>
  </si>
  <si>
    <t>pouzdro izolační potrubní ohebné s jednostrannou Al fólií max. 400/100 °C 60/50 mm</t>
  </si>
  <si>
    <t>348649938</t>
  </si>
  <si>
    <t>99</t>
  </si>
  <si>
    <t>713463212</t>
  </si>
  <si>
    <t>Montáž izolace tepelné potrubí potrubními pouzdry s Al fólií staženými Al páskou 1x D do 100 mm</t>
  </si>
  <si>
    <t>1610017396</t>
  </si>
  <si>
    <t>100</t>
  </si>
  <si>
    <t>63154607</t>
  </si>
  <si>
    <t>pouzdro izolační potrubní s jednostrannou Al fólií max. 250/100 °C 76/50 mm</t>
  </si>
  <si>
    <t>1803449616</t>
  </si>
  <si>
    <t>101</t>
  </si>
  <si>
    <t>998713202</t>
  </si>
  <si>
    <t>Přesun hmot procentní pro izolace tepelné v objektech v do 12 m</t>
  </si>
  <si>
    <t>-1505877882</t>
  </si>
  <si>
    <t>731200826</t>
  </si>
  <si>
    <t>Demontáž kotle ocelového na plynná nebo kapalná paliva výkon do 60 kW</t>
  </si>
  <si>
    <t>-1766650448</t>
  </si>
  <si>
    <t>731244494</t>
  </si>
  <si>
    <t>Montáž kotle ocelového závěsného na plyn kondenzačního o výkonu do 50 kW</t>
  </si>
  <si>
    <t>-1285201499</t>
  </si>
  <si>
    <t>731244494.1</t>
  </si>
  <si>
    <t>Plynový nástěnný nerezový kotel výkon 18,7 - 93,3 kW, včetně modulu pro signalizaci poruchy a řídícího vstupu 0 - 10V pro dálkově řízení nadřazeného systému M+R, čerpadlové skupina a poj. ventilu</t>
  </si>
  <si>
    <t>460435708</t>
  </si>
  <si>
    <t>731244494.2</t>
  </si>
  <si>
    <t>D + M koaxiální odkouření kotlů 110/160 s přívodem vzduchu , nad střechou tepelně izolované izolací lt 40 mm s obalem z AL plechu. délka cca 4 m</t>
  </si>
  <si>
    <t>soub</t>
  </si>
  <si>
    <t>-432067931</t>
  </si>
  <si>
    <t>731341130</t>
  </si>
  <si>
    <t>Hadice napouštěcí pryžové D 16/23</t>
  </si>
  <si>
    <t>959506898</t>
  </si>
  <si>
    <t>731391812</t>
  </si>
  <si>
    <t>Vypuštění vody z kotle samospádem plocha kotle do 10 m2</t>
  </si>
  <si>
    <t>1994599704</t>
  </si>
  <si>
    <t>731890802</t>
  </si>
  <si>
    <t>Přemístění demontovaných kotelen umístěných ve výšce nebo hloubce objektu do 12 m</t>
  </si>
  <si>
    <t>-1971337151</t>
  </si>
  <si>
    <t>998731202</t>
  </si>
  <si>
    <t>Přesun hmot procentní pro kotelny v objektech v do 12 m</t>
  </si>
  <si>
    <t>1919281704</t>
  </si>
  <si>
    <t>111</t>
  </si>
  <si>
    <t>732000000</t>
  </si>
  <si>
    <t>provizorní propojení ohřevu TV po dobu rekonstrukce kotelny bude zahrnovat přemístění kotke s napojením na komín a potrubí</t>
  </si>
  <si>
    <t>1878572560</t>
  </si>
  <si>
    <t>732110812</t>
  </si>
  <si>
    <t>Demontáž rozdělovače nebo sběrače do DN 200</t>
  </si>
  <si>
    <t>-432911159</t>
  </si>
  <si>
    <t>732111128</t>
  </si>
  <si>
    <t>Tělesa rozdělovačů a sběračů DN 100 z trub ocelových bezešvých</t>
  </si>
  <si>
    <t>1103910686</t>
  </si>
  <si>
    <t>732111228</t>
  </si>
  <si>
    <t>Příplatek k rozdělovačům a sběračům za každých dalších 0,5 m tělesa DN 100</t>
  </si>
  <si>
    <t>-29808246</t>
  </si>
  <si>
    <t>732111312</t>
  </si>
  <si>
    <t>Trubková hrdla rozdělovačů a sběračů bez přírub DN 20</t>
  </si>
  <si>
    <t>28264946</t>
  </si>
  <si>
    <t>732111315</t>
  </si>
  <si>
    <t>Trubková hrdla rozdělovačů a sběračů bez přírub DN 32</t>
  </si>
  <si>
    <t>-1673273591</t>
  </si>
  <si>
    <t>732111316</t>
  </si>
  <si>
    <t>Trubková hrdla rozdělovačů a sběračů bez přírub DN 40</t>
  </si>
  <si>
    <t>-135417138</t>
  </si>
  <si>
    <t>732111318</t>
  </si>
  <si>
    <t>Trubková hrdla rozdělovačů a sběračů bez přírub DN 50</t>
  </si>
  <si>
    <t>1346285600</t>
  </si>
  <si>
    <t>732111322</t>
  </si>
  <si>
    <t>Trubková hrdla rozdělovačů a sběračů bez přírub DN 65</t>
  </si>
  <si>
    <t>1860604649</t>
  </si>
  <si>
    <t>732113103</t>
  </si>
  <si>
    <t>Vyrovnávač dynamických tlaků DN 65 - 8 m3</t>
  </si>
  <si>
    <t>-248017865</t>
  </si>
  <si>
    <t>732199100</t>
  </si>
  <si>
    <t>Montáž orientačních štítků</t>
  </si>
  <si>
    <t>-1647594003</t>
  </si>
  <si>
    <t>732199100.1</t>
  </si>
  <si>
    <t>Dodávka orientačních štítků</t>
  </si>
  <si>
    <t>-315606293</t>
  </si>
  <si>
    <t>732212815</t>
  </si>
  <si>
    <t>Demontáž ohříváku zásobníkového stojatého obsah do 1600 litrů</t>
  </si>
  <si>
    <t>1905990077</t>
  </si>
  <si>
    <t>732214813</t>
  </si>
  <si>
    <t>Vypuštění vody z ohříváku obsah do 630 litrů</t>
  </si>
  <si>
    <t>496846104</t>
  </si>
  <si>
    <t>732219315</t>
  </si>
  <si>
    <t>Montáž ohříváku vody stojatého PN 0,6/0,6,PN 1,6/0,6 o obsahu 1000 litrů</t>
  </si>
  <si>
    <t>-603943565</t>
  </si>
  <si>
    <t>732219315.1</t>
  </si>
  <si>
    <t>Nepřímotopný zásobníkový ohřínač  obsah 800 l , objem TV 675 l, plocha 4,56 m2, konstrukční tlak 10/4 , hmotnost bez vody 261 kg</t>
  </si>
  <si>
    <t>2059782534</t>
  </si>
  <si>
    <t>732331612</t>
  </si>
  <si>
    <t>Nádoba tlaková expanzní s membránou závitové připojení PN 0,6 o objemu 12 l</t>
  </si>
  <si>
    <t>-1092413821</t>
  </si>
  <si>
    <t>732331624</t>
  </si>
  <si>
    <t>Nádoba tlaková expanzní s membránou závitové připojení PN 0,6 o objemu 300 l</t>
  </si>
  <si>
    <t>-244554965</t>
  </si>
  <si>
    <t>732331778</t>
  </si>
  <si>
    <t>Příslušenství k expanzním nádobám bezpečnostní uzávěr G 1 k měření tlaku</t>
  </si>
  <si>
    <t>-1578112289</t>
  </si>
  <si>
    <t>732420812</t>
  </si>
  <si>
    <t>Demontáž čerpadla oběhového spirálního DN 40</t>
  </si>
  <si>
    <t>917367131</t>
  </si>
  <si>
    <t>732421212</t>
  </si>
  <si>
    <t>Čerpadlo teplovodní mokroběžné závitové cirkulační DN 25 výtlak do 4,0 m průtok 2,20 m3/h pro TUV</t>
  </si>
  <si>
    <t>1546104167</t>
  </si>
  <si>
    <t>107</t>
  </si>
  <si>
    <t>732429215</t>
  </si>
  <si>
    <t>Montáž čerpadla oběhového mokroběžného závitového DN 32</t>
  </si>
  <si>
    <t>-1704132453</t>
  </si>
  <si>
    <t>108</t>
  </si>
  <si>
    <t>732429215.1</t>
  </si>
  <si>
    <t>Čerpadlo oběhové, el. řízené, Q = 3,1m3, H = 6 m v s , 230 V</t>
  </si>
  <si>
    <t>-1155144754</t>
  </si>
  <si>
    <t>109</t>
  </si>
  <si>
    <t>732429215.2</t>
  </si>
  <si>
    <t>Čerpadlo oběhové, el. řízené, Q = 4,8 m3, H = 6,5 m v s , 230 V</t>
  </si>
  <si>
    <t>-484713857</t>
  </si>
  <si>
    <t>110</t>
  </si>
  <si>
    <t>732429215.3</t>
  </si>
  <si>
    <t>Čerpadlo oběhové, el. řízené, Q = 6 m3, H = 8 m v s , 230 V</t>
  </si>
  <si>
    <t>797900711</t>
  </si>
  <si>
    <t>732890802</t>
  </si>
  <si>
    <t>Přesun demontovaných strojoven vodorovně 100 m v objektech výšky do 12 m</t>
  </si>
  <si>
    <t>-460792201</t>
  </si>
  <si>
    <t>998732202</t>
  </si>
  <si>
    <t>Přesun hmot procentní pro strojovny v objektech v do 12 m</t>
  </si>
  <si>
    <t>-1471026016</t>
  </si>
  <si>
    <t>733110806</t>
  </si>
  <si>
    <t>Demontáž potrubí ocelového závitového do DN 32</t>
  </si>
  <si>
    <t>901506182</t>
  </si>
  <si>
    <t>733110808</t>
  </si>
  <si>
    <t>Demontáž potrubí ocelového závitového do DN 50</t>
  </si>
  <si>
    <t>-443324971</t>
  </si>
  <si>
    <t>733110810</t>
  </si>
  <si>
    <t>Demontáž potrubí ocelového závitového do DN 80</t>
  </si>
  <si>
    <t>-8599883</t>
  </si>
  <si>
    <t>733111113</t>
  </si>
  <si>
    <t>Potrubí ocelové závitové bezešvé běžné v kotelnách nebo strojovnách DN 15</t>
  </si>
  <si>
    <t>752674828</t>
  </si>
  <si>
    <t>43</t>
  </si>
  <si>
    <t>733111116</t>
  </si>
  <si>
    <t>Potrubí ocelové závitové bezešvé běžné v kotelnách nebo strojovnách DN 32</t>
  </si>
  <si>
    <t>-1541823832</t>
  </si>
  <si>
    <t>44</t>
  </si>
  <si>
    <t>733111117</t>
  </si>
  <si>
    <t>Potrubí ocelové závitové bezešvé běžné v kotelnách nebo strojovnách DN 40</t>
  </si>
  <si>
    <t>883129649</t>
  </si>
  <si>
    <t>45</t>
  </si>
  <si>
    <t>733111118</t>
  </si>
  <si>
    <t>Potrubí ocelové závitové bezešvé běžné v kotelnách nebo strojovnách DN 50</t>
  </si>
  <si>
    <t>1753804957</t>
  </si>
  <si>
    <t>46</t>
  </si>
  <si>
    <t>733113113</t>
  </si>
  <si>
    <t>Příplatek k porubí z trubek ocelových závitových za zhotovení závitové ocelové přípojky DN 15</t>
  </si>
  <si>
    <t>-478854615</t>
  </si>
  <si>
    <t>47</t>
  </si>
  <si>
    <t>733113117</t>
  </si>
  <si>
    <t>Příplatek k porubí z trubek ocelových závitových za zhotovení závitové ocelové přípojky DN 40</t>
  </si>
  <si>
    <t>48150703</t>
  </si>
  <si>
    <t>48</t>
  </si>
  <si>
    <t>733113118</t>
  </si>
  <si>
    <t>Příplatek k porubí z trubek ocelových závitových za zhotovení závitové ocelové přípojky DN 50</t>
  </si>
  <si>
    <t>-113611226</t>
  </si>
  <si>
    <t>50</t>
  </si>
  <si>
    <t>733121222</t>
  </si>
  <si>
    <t>Potrubí ocelové hladké bezešvé v kotelnách nebo strojovnách D 76x3,2</t>
  </si>
  <si>
    <t>-1472274020</t>
  </si>
  <si>
    <t>51</t>
  </si>
  <si>
    <t>733123123</t>
  </si>
  <si>
    <t>Příplatek k potrubí ocelovému hladkému za zhotovení přípojky z trubek ocelových hladkých D 76x3,2</t>
  </si>
  <si>
    <t>362553573</t>
  </si>
  <si>
    <t>52</t>
  </si>
  <si>
    <t>733141102</t>
  </si>
  <si>
    <t>Odvzdušňovací nádoba z trubek ocelových do DN 50</t>
  </si>
  <si>
    <t>431612012</t>
  </si>
  <si>
    <t>53</t>
  </si>
  <si>
    <t>733190107</t>
  </si>
  <si>
    <t>Zkouška těsnosti potrubí ocelové závitové do DN 40</t>
  </si>
  <si>
    <t>786020756</t>
  </si>
  <si>
    <t>54</t>
  </si>
  <si>
    <t>733190108</t>
  </si>
  <si>
    <t>Zkouška těsnosti potrubí ocelové závitové do DN 50</t>
  </si>
  <si>
    <t>704763231</t>
  </si>
  <si>
    <t>55</t>
  </si>
  <si>
    <t>733190225</t>
  </si>
  <si>
    <t>Zkouška těsnosti potrubí ocelové hladké přes D 60,3x2,9 do D 89x5,0</t>
  </si>
  <si>
    <t>-1945826166</t>
  </si>
  <si>
    <t>733890803</t>
  </si>
  <si>
    <t>Přemístění potrubí demontovaného vodorovně do 100 m v objektech výšky přes 6 do 24 m</t>
  </si>
  <si>
    <t>1775248364</t>
  </si>
  <si>
    <t>56</t>
  </si>
  <si>
    <t>998733202</t>
  </si>
  <si>
    <t>Přesun hmot procentní pro rozvody potrubí v objektech v do 12 m</t>
  </si>
  <si>
    <t>-809445371</t>
  </si>
  <si>
    <t>734200823</t>
  </si>
  <si>
    <t>Demontáž armatury závitové se dvěma závity do G 6/4</t>
  </si>
  <si>
    <t>968912690</t>
  </si>
  <si>
    <t>734200824</t>
  </si>
  <si>
    <t>Demontáž armatury závitové se dvěma závity do G 2</t>
  </si>
  <si>
    <t>385956976</t>
  </si>
  <si>
    <t>734200833</t>
  </si>
  <si>
    <t>Demontáž armatury závitové se třemi závity do G 6/4</t>
  </si>
  <si>
    <t>-878696055</t>
  </si>
  <si>
    <t>57</t>
  </si>
  <si>
    <t>734209125</t>
  </si>
  <si>
    <t>Montáž armatury závitové s třemi závity G 1</t>
  </si>
  <si>
    <t>-1721919692</t>
  </si>
  <si>
    <t>58</t>
  </si>
  <si>
    <t>734209126</t>
  </si>
  <si>
    <t>Montáž armatury závitové s třemi závity G 5/4</t>
  </si>
  <si>
    <t>1312400381</t>
  </si>
  <si>
    <t>59</t>
  </si>
  <si>
    <t>734211127</t>
  </si>
  <si>
    <t>Ventil závitový odvzdušňovací G 1/2 PN 14 do 120°C automatický se zpětnou klapkou otopných těles</t>
  </si>
  <si>
    <t>462549691</t>
  </si>
  <si>
    <t>60</t>
  </si>
  <si>
    <t>734220104</t>
  </si>
  <si>
    <t>Ventil závitový regulační přímý G 6/4 PN 20 do 100°C vyvažovací</t>
  </si>
  <si>
    <t>-277503179</t>
  </si>
  <si>
    <t>61</t>
  </si>
  <si>
    <t>734220105</t>
  </si>
  <si>
    <t>Ventil závitový regulační přímý G 2 PN 20 do 100°C vyvažovací</t>
  </si>
  <si>
    <t>-1605768056</t>
  </si>
  <si>
    <t>62</t>
  </si>
  <si>
    <t>734221552</t>
  </si>
  <si>
    <t>Ventil závitový termostatický přímý dvouregulační G 1/2 PN 16 do 110°C bez hlavice ovládání</t>
  </si>
  <si>
    <t>744846268</t>
  </si>
  <si>
    <t>63</t>
  </si>
  <si>
    <t>734221682</t>
  </si>
  <si>
    <t xml:space="preserve">Termostatická hlavice kapalinová PN 10 do 110°C otopných těles </t>
  </si>
  <si>
    <t>562343318</t>
  </si>
  <si>
    <t>76</t>
  </si>
  <si>
    <t>734242415</t>
  </si>
  <si>
    <t>Ventil závitový zpětný přímý G 5/4 PN 16 do 110°C</t>
  </si>
  <si>
    <t>1725622864</t>
  </si>
  <si>
    <t>64</t>
  </si>
  <si>
    <t>734242416</t>
  </si>
  <si>
    <t>Ventil závitový zpětný přímý G 6/4 PN 16 do 110°C</t>
  </si>
  <si>
    <t>-922164974</t>
  </si>
  <si>
    <t>65</t>
  </si>
  <si>
    <t>734242417</t>
  </si>
  <si>
    <t>Ventil závitový zpětný přímý G 2 PN 16 do 110°C</t>
  </si>
  <si>
    <t>382785072</t>
  </si>
  <si>
    <t>75</t>
  </si>
  <si>
    <t>734251135</t>
  </si>
  <si>
    <t>Ventil pojistný čepový rohový G 1 PN 16 do 200°C</t>
  </si>
  <si>
    <t>-701429681</t>
  </si>
  <si>
    <t>66</t>
  </si>
  <si>
    <t>734261235</t>
  </si>
  <si>
    <t>Šroubení topenářské přímé G 1 PN 16 do 120°C</t>
  </si>
  <si>
    <t>-672408639</t>
  </si>
  <si>
    <t>68</t>
  </si>
  <si>
    <t>734261236</t>
  </si>
  <si>
    <t>Šroubení topenářské přímé G 5/4 PN 16 do 120°C</t>
  </si>
  <si>
    <t>-390002428</t>
  </si>
  <si>
    <t>67</t>
  </si>
  <si>
    <t>734261237</t>
  </si>
  <si>
    <t>Šroubení topenářské přímé G 6/4 PN 16 do 120°C</t>
  </si>
  <si>
    <t>-66647775</t>
  </si>
  <si>
    <t>77</t>
  </si>
  <si>
    <t>734291123</t>
  </si>
  <si>
    <t>Kohout plnící a vypouštěcí G 1/2 PN 10 do 90°C závitový</t>
  </si>
  <si>
    <t>1711305074</t>
  </si>
  <si>
    <t>69</t>
  </si>
  <si>
    <t>734291246</t>
  </si>
  <si>
    <t>Filtr závitový přímý G 1 1/2 PN 16 do 130°C s vnitřními závity</t>
  </si>
  <si>
    <t>1298672983</t>
  </si>
  <si>
    <t>70</t>
  </si>
  <si>
    <t>734291247</t>
  </si>
  <si>
    <t>Filtr závitový přímý G 2 PN 16 do 130°C s vnitřními závity</t>
  </si>
  <si>
    <t>581861870</t>
  </si>
  <si>
    <t>71</t>
  </si>
  <si>
    <t>734292715</t>
  </si>
  <si>
    <t>Kohout kulový přímý G 1 PN 42 do 185°C vnitřní závit</t>
  </si>
  <si>
    <t>-1207259444</t>
  </si>
  <si>
    <t>72</t>
  </si>
  <si>
    <t>734292716</t>
  </si>
  <si>
    <t>Kohout kulový přímý G 1 1/4 PN 42 do 185°C vnitřní závit</t>
  </si>
  <si>
    <t>-259207897</t>
  </si>
  <si>
    <t>73</t>
  </si>
  <si>
    <t>734292717</t>
  </si>
  <si>
    <t>Kohout kulový přímý G 1 1/2 PN 42 do 185°C vnitřní závit</t>
  </si>
  <si>
    <t>373275056</t>
  </si>
  <si>
    <t>74</t>
  </si>
  <si>
    <t>734292718</t>
  </si>
  <si>
    <t>Kohout kulový přímý G 2 PN 42 do 185°C vnitřní závit</t>
  </si>
  <si>
    <t>1894721949</t>
  </si>
  <si>
    <t>78</t>
  </si>
  <si>
    <t>734292719</t>
  </si>
  <si>
    <t>Kohout kulový přímý G 2 1/2 PN 42 do 185°C vnitřní závit</t>
  </si>
  <si>
    <t>-1517908483</t>
  </si>
  <si>
    <t>734410811</t>
  </si>
  <si>
    <t>Demontáž teploměru přímého nebo rohového s ochranným pouzdrem</t>
  </si>
  <si>
    <t>519965341</t>
  </si>
  <si>
    <t>79</t>
  </si>
  <si>
    <t>734411101</t>
  </si>
  <si>
    <t>Teploměr technický s pevným stonkem a jímkou zadní připojení průměr 63 mm délky 50 mm</t>
  </si>
  <si>
    <t>1783609797</t>
  </si>
  <si>
    <t>734420811</t>
  </si>
  <si>
    <t>Demontáž tlakoměru se spodním připojením</t>
  </si>
  <si>
    <t>-325657560</t>
  </si>
  <si>
    <t>80</t>
  </si>
  <si>
    <t>734421101</t>
  </si>
  <si>
    <t>Tlakoměr s pevným stonkem a zpětnou klapkou tlak 0-16 bar průměr 50 mm spodní připojení</t>
  </si>
  <si>
    <t>1832545986</t>
  </si>
  <si>
    <t>81</t>
  </si>
  <si>
    <t>734424101</t>
  </si>
  <si>
    <t>Kondenzační smyčka k přivaření zahnutá PN 250 do 300°C</t>
  </si>
  <si>
    <t>-393064929</t>
  </si>
  <si>
    <t>82</t>
  </si>
  <si>
    <t>734491104</t>
  </si>
  <si>
    <t>Ventil závitový regulační přímý G 6/4 PN 20 do 100°C měřící k vyvažovacímu ventilu</t>
  </si>
  <si>
    <t>1935291452</t>
  </si>
  <si>
    <t>83</t>
  </si>
  <si>
    <t>734491105</t>
  </si>
  <si>
    <t>Ventil závitový regulační přímý G 2 PN 20 do 100°C měřící k vyvažovacímu ventilu</t>
  </si>
  <si>
    <t>1891534957</t>
  </si>
  <si>
    <t>84</t>
  </si>
  <si>
    <t>734494213</t>
  </si>
  <si>
    <t>Návarek s trubkovým závitem G 1/2</t>
  </si>
  <si>
    <t>714707796</t>
  </si>
  <si>
    <t>734890803</t>
  </si>
  <si>
    <t>Přemístění demontovaných armatur vodorovně do 100 m v objektech výšky přes 6 do 24 m</t>
  </si>
  <si>
    <t>-864105281</t>
  </si>
  <si>
    <t>85</t>
  </si>
  <si>
    <t>998734202</t>
  </si>
  <si>
    <t>Přesun hmot procentní pro armatury v objektech v do 12 m</t>
  </si>
  <si>
    <t>-1489456302</t>
  </si>
  <si>
    <t>86</t>
  </si>
  <si>
    <t>735151584.KRD</t>
  </si>
  <si>
    <t>Otopné těleso panelové dvoudeskové 2 přídavné přestupní plochy  22 výška/délka 600/2300 mm výkon 3862 W</t>
  </si>
  <si>
    <t>-269229478</t>
  </si>
  <si>
    <t>87</t>
  </si>
  <si>
    <t>998735202</t>
  </si>
  <si>
    <t>Přesun hmot procentní pro otopná tělesa v objektech v do 12 m</t>
  </si>
  <si>
    <t>124859151</t>
  </si>
  <si>
    <t>102</t>
  </si>
  <si>
    <t>767995112</t>
  </si>
  <si>
    <t>Montáž atypických zámečnických konstrukcí hmotnosti do 10 kg</t>
  </si>
  <si>
    <t>kg</t>
  </si>
  <si>
    <t>1401976029</t>
  </si>
  <si>
    <t>103</t>
  </si>
  <si>
    <t>767995112.1</t>
  </si>
  <si>
    <t>Profilová ocel pro uložení rozdělovače a potrubí</t>
  </si>
  <si>
    <t>2128541739</t>
  </si>
  <si>
    <t>104</t>
  </si>
  <si>
    <t>998767202</t>
  </si>
  <si>
    <t>Přesun hmot procentní pro zámečnické konstrukce v objektech v do 12 m</t>
  </si>
  <si>
    <t>1874907766</t>
  </si>
  <si>
    <t>88</t>
  </si>
  <si>
    <t>783314101</t>
  </si>
  <si>
    <t>Základní jednonásobný syntetický nátěr zámečnických konstrukcí</t>
  </si>
  <si>
    <t>m2</t>
  </si>
  <si>
    <t>-1627567025</t>
  </si>
  <si>
    <t>89</t>
  </si>
  <si>
    <t>783315101</t>
  </si>
  <si>
    <t>Mezinátěr jednonásobný syntetický standardní zámečnických konstrukcí</t>
  </si>
  <si>
    <t>42217555</t>
  </si>
  <si>
    <t>90</t>
  </si>
  <si>
    <t>783317101</t>
  </si>
  <si>
    <t>Krycí jednonásobný syntetický standardní nátěr zámečnických konstrukcí</t>
  </si>
  <si>
    <t>200133555</t>
  </si>
  <si>
    <t>91</t>
  </si>
  <si>
    <t>-746039092</t>
  </si>
  <si>
    <t>92</t>
  </si>
  <si>
    <t>783614673</t>
  </si>
  <si>
    <t>Základní antikorozní jednonásobný syntetický samozákladující potrubí DN do 150 mm</t>
  </si>
  <si>
    <t>1499457154</t>
  </si>
  <si>
    <t>93</t>
  </si>
  <si>
    <t>-1275943151</t>
  </si>
  <si>
    <t>105</t>
  </si>
  <si>
    <t>Uvedení do provozu a topná zkouška</t>
  </si>
  <si>
    <t>-1113804347</t>
  </si>
  <si>
    <t>106</t>
  </si>
  <si>
    <t>HZS2492</t>
  </si>
  <si>
    <t>Zednické výpomoce</t>
  </si>
  <si>
    <t>-1061426916</t>
  </si>
  <si>
    <t>063.4 - D.1.4.1. Vzduchotechnika</t>
  </si>
  <si>
    <t xml:space="preserve">    751 - Vzduchotechnika</t>
  </si>
  <si>
    <t>751111014</t>
  </si>
  <si>
    <t>Mtž vent ax ntl nástěnného základního D do 400 mm</t>
  </si>
  <si>
    <t>-1160977274</t>
  </si>
  <si>
    <t>751111014.1</t>
  </si>
  <si>
    <t>Axiální ventilátor pr 355, výkon min 2500 m3/hod, 230V,86 Pa, 190W</t>
  </si>
  <si>
    <t>-1623603801</t>
  </si>
  <si>
    <t>751511806</t>
  </si>
  <si>
    <t>Demontáž potrubí plech skupiny I s přírubou nebo bez příruby tl. plechu 0,8 mm do průřezu 0,79 m2</t>
  </si>
  <si>
    <t>-1804025357</t>
  </si>
  <si>
    <t>751611815</t>
  </si>
  <si>
    <t>Demontáž vzduchotechnické jednotky s rekuperací tepla stojaté s výměnou vzduchu do 1000 m3/h</t>
  </si>
  <si>
    <t>683894616</t>
  </si>
  <si>
    <t>751611816</t>
  </si>
  <si>
    <t>Demontáž vzduchotechnické jednotky s rekuperací tepla stojaté s výměnou vzduchu do 5000 m3/h</t>
  </si>
  <si>
    <t>-1459475150</t>
  </si>
  <si>
    <t>998751202</t>
  </si>
  <si>
    <t>Přesun hmot procentní pro vzduchotechniku v objektech v do 24 m</t>
  </si>
  <si>
    <t>812166183</t>
  </si>
  <si>
    <t>063.5 - d.1.4.1. Stavební úpravy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</si>
  <si>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</si>
  <si>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</si>
  <si>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</si>
  <si>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</si>
  <si>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</si>
  <si>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</si>
  <si>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</si>
  <si>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</si>
  <si>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784 - Dokončovací práce - malby a tapety</t>
  </si>
  <si>
    <t>631311131</t>
  </si>
  <si>
    <t>Doplnění dosavadních mazanin betonem prostým plochy do 1 m2 tloušťky přes 80 mm</t>
  </si>
  <si>
    <t>m3</t>
  </si>
  <si>
    <t>-1001699055</t>
  </si>
  <si>
    <t>rýha</t>
  </si>
  <si>
    <t>1,2*0,1*0,1</t>
  </si>
  <si>
    <t>otvor</t>
  </si>
  <si>
    <t>0,5*0,4*0,1</t>
  </si>
  <si>
    <t>Součet</t>
  </si>
  <si>
    <t>632452421</t>
  </si>
  <si>
    <t>Doplnění cementového potěru hlazeného pl do 4 m2 tl do 20 mm</t>
  </si>
  <si>
    <t>2072253595</t>
  </si>
  <si>
    <t>(3,0*0,8)+(2,5*0,8)</t>
  </si>
  <si>
    <t>961044111</t>
  </si>
  <si>
    <t>Bourání základů z betonu prostého</t>
  </si>
  <si>
    <t>-1257650480</t>
  </si>
  <si>
    <t>stáv.zákl.pod kotle</t>
  </si>
  <si>
    <t>((3,0*0,8)+(2,5*0,8))*0,15</t>
  </si>
  <si>
    <t>974042534</t>
  </si>
  <si>
    <t>Vysekání rýh v dlažbě betonové nebo jiné monolitické hl do 50 mm š do 150 mm</t>
  </si>
  <si>
    <t>-183551373</t>
  </si>
  <si>
    <t>rýha 15/15/120</t>
  </si>
  <si>
    <t>1,2</t>
  </si>
  <si>
    <t>997013501</t>
  </si>
  <si>
    <t>Odvoz suti a vybouraných hmot na skládku nebo meziskládku do 1 km se složením</t>
  </si>
  <si>
    <t>-781246669</t>
  </si>
  <si>
    <t>997013509</t>
  </si>
  <si>
    <t>Příplatek k odvozu suti a vybouraných hmot na skládku ZKD 1 km přes 1 km</t>
  </si>
  <si>
    <t>844492748</t>
  </si>
  <si>
    <t>997013801</t>
  </si>
  <si>
    <t>Poplatek za uložení na skládce (skládkovné) stavebního odpadu betonového kód odpadu 170 101</t>
  </si>
  <si>
    <t>870202834</t>
  </si>
  <si>
    <t>998011002</t>
  </si>
  <si>
    <t>Přesun hmot pro budovy zděné v do 12 m</t>
  </si>
  <si>
    <t>-925808467</t>
  </si>
  <si>
    <t>713111111</t>
  </si>
  <si>
    <t>Montáž izolace tepelné vrchem stropů volně kladenými rohožemi, pásy, dílci, deskami</t>
  </si>
  <si>
    <t>-1348004913</t>
  </si>
  <si>
    <t>2,0*1,0</t>
  </si>
  <si>
    <t>63148107.ISV</t>
  </si>
  <si>
    <t xml:space="preserve"> univerzální izolace do šikmých střech.</t>
  </si>
  <si>
    <t>1485554439</t>
  </si>
  <si>
    <t>713121111</t>
  </si>
  <si>
    <t>Montáž izolace tepelné podlah volně kladenými rohožemi, pásy, dílci, deskami 1 vrstva</t>
  </si>
  <si>
    <t>489076195</t>
  </si>
  <si>
    <t>0,5*0,4</t>
  </si>
  <si>
    <t>28375671.ISV</t>
  </si>
  <si>
    <t xml:space="preserve"> pro kročejový útlum těžkých plovoucích podlah (beton, anhydrit) s žitným zatížením max. 4 kN/m2.</t>
  </si>
  <si>
    <t>1684875244</t>
  </si>
  <si>
    <t>998713102</t>
  </si>
  <si>
    <t>Přesun hmot tonážní pro izolace tepelné v objektech v do 12 m</t>
  </si>
  <si>
    <t>-818973030</t>
  </si>
  <si>
    <t>763232982</t>
  </si>
  <si>
    <t>Vyspravení sádrovláknitého podhledu, podkroví plochy do 1,5 m2 deska tl 12,5 mm</t>
  </si>
  <si>
    <t>2023694760</t>
  </si>
  <si>
    <t>doplnění SDK po odstr.komínů-cca 2,0*0,8</t>
  </si>
  <si>
    <t>998763101</t>
  </si>
  <si>
    <t>Přesun hmot tonážní pro dřevostavby v objektech v do 12 m</t>
  </si>
  <si>
    <t>-2114996573</t>
  </si>
  <si>
    <t>764002881</t>
  </si>
  <si>
    <t>Demontáž lemování střešních prostupů do suti</t>
  </si>
  <si>
    <t>-1719788394</t>
  </si>
  <si>
    <t>2,5*0,8</t>
  </si>
  <si>
    <t>765121014</t>
  </si>
  <si>
    <t>Montáž krytiny betonové sklonu do 30° na sucho přes 8 do 10 ks/m2</t>
  </si>
  <si>
    <t>204123605</t>
  </si>
  <si>
    <t>59244465</t>
  </si>
  <si>
    <t>taška betonová hladká symetrická základní 1/1 33,5x42cm</t>
  </si>
  <si>
    <t>467256795</t>
  </si>
  <si>
    <t>765191021</t>
  </si>
  <si>
    <t>Montáž pojistné hydroizolační fólie kladené ve sklonu přes 20° s lepenými spoji na krokve</t>
  </si>
  <si>
    <t>-1950631803</t>
  </si>
  <si>
    <t>28329233</t>
  </si>
  <si>
    <t>parozábrana univerzální s proměnlivou difúzní tloušťkou a UV stabilizací</t>
  </si>
  <si>
    <t>1170585408</t>
  </si>
  <si>
    <t>998765102</t>
  </si>
  <si>
    <t>Přesun hmot tonážní pro krytiny skládané v objektech v do 12 m</t>
  </si>
  <si>
    <t>288201827</t>
  </si>
  <si>
    <t>783933151</t>
  </si>
  <si>
    <t>Penetrační epoxidový nátěr hladkých betonových podlah</t>
  </si>
  <si>
    <t>1352391383</t>
  </si>
  <si>
    <t>(6,4*6,4)+(0,9*2,3)</t>
  </si>
  <si>
    <t>783937151</t>
  </si>
  <si>
    <t>Krycí jednonásobný epoxidový vodou ředitelný nátěr betonové podlahy</t>
  </si>
  <si>
    <t>-1753533085</t>
  </si>
  <si>
    <t>784311011</t>
  </si>
  <si>
    <t>Dvojnásobné bílé malby ze suchých směsí (práškových) v místnostech výšky do 3,80 m</t>
  </si>
  <si>
    <t>1319149006</t>
  </si>
  <si>
    <t>(6,4+7,3)*2*3,0</t>
  </si>
  <si>
    <t>063.6 - Měření a regulace</t>
  </si>
  <si>
    <t>Luboš Máca</t>
  </si>
  <si>
    <t>M - Práce a dodávky M</t>
  </si>
  <si>
    <t xml:space="preserve">    36-M - Montáž prov.,měř. a regul. zařízení</t>
  </si>
  <si>
    <t>360420000</t>
  </si>
  <si>
    <t>466724440</t>
  </si>
  <si>
    <t>Měření s regulace - viz samostatný rozpočet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</si>
</sst>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8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9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21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2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2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7" fillId="0" borderId="22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5" fillId="0" borderId="0" xfId="0" applyFont="1" applyBorder="1" applyAlignment="1">
      <alignment horizontal="left" vertical="center"/>
    </xf>
    <xf numFmtId="0" fontId="25" fillId="0" borderId="0" xfId="0" applyFont="1" applyBorder="1" applyAlignment="1">
      <alignment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0" fillId="0" borderId="16" xfId="0" applyNumberFormat="1" applyFont="1" applyBorder="1" applyAlignment="1">
      <alignment vertical="center"/>
    </xf>
    <xf numFmtId="4" fontId="30" fillId="0" borderId="17" xfId="0" applyNumberFormat="1" applyFont="1" applyBorder="1" applyAlignment="1">
      <alignment vertical="center"/>
    </xf>
    <xf numFmtId="166" fontId="30" fillId="0" borderId="17" xfId="0" applyNumberFormat="1" applyFont="1" applyBorder="1" applyAlignment="1">
      <alignment vertical="center"/>
    </xf>
    <xf numFmtId="4" fontId="30" fillId="0" borderId="18" xfId="0" applyNumberFormat="1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5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12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31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7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2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2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35" fillId="0" borderId="25" xfId="0" applyFont="1" applyBorder="1" applyAlignment="1" applyProtection="1">
      <alignment horizontal="center" vertical="center"/>
      <protection locked="0"/>
    </xf>
    <xf numFmtId="49" fontId="35" fillId="0" borderId="25" xfId="0" applyNumberFormat="1" applyFont="1" applyBorder="1" applyAlignment="1" applyProtection="1">
      <alignment horizontal="left" vertical="center" wrapText="1"/>
      <protection locked="0"/>
    </xf>
    <xf numFmtId="0" fontId="35" fillId="0" borderId="25" xfId="0" applyFont="1" applyBorder="1" applyAlignment="1" applyProtection="1">
      <alignment horizontal="center" vertical="center" wrapText="1"/>
      <protection locked="0"/>
    </xf>
    <xf numFmtId="167" fontId="35" fillId="0" borderId="25" xfId="0" applyNumberFormat="1" applyFont="1" applyBorder="1" applyAlignment="1" applyProtection="1">
      <alignment vertical="center"/>
      <protection locked="0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167" fontId="10" fillId="0" borderId="0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8" fillId="0" borderId="16" xfId="0" applyFont="1" applyBorder="1" applyAlignment="1">
      <alignment vertical="center"/>
    </xf>
    <xf numFmtId="0" fontId="8" fillId="0" borderId="17" xfId="0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4" fontId="25" fillId="0" borderId="0" xfId="0" applyNumberFormat="1" applyFont="1" applyBorder="1" applyAlignment="1">
      <alignment horizontal="right" vertical="center"/>
    </xf>
    <xf numFmtId="4" fontId="25" fillId="0" borderId="0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24" fillId="0" borderId="11" xfId="0" applyFont="1" applyBorder="1" applyAlignment="1">
      <alignment horizontal="center" vertical="center"/>
    </xf>
    <xf numFmtId="0" fontId="24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4" fontId="12" fillId="0" borderId="0" xfId="0" applyNumberFormat="1" applyFont="1" applyBorder="1" applyAlignment="1">
      <alignment vertical="center"/>
    </xf>
    <xf numFmtId="0" fontId="0" fillId="0" borderId="0" xfId="0" applyBorder="1"/>
    <xf numFmtId="4" fontId="19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4" fontId="25" fillId="5" borderId="0" xfId="0" applyNumberFormat="1" applyFont="1" applyFill="1" applyBorder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4" fontId="25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5" fillId="0" borderId="0" xfId="0" applyNumberFormat="1" applyFont="1" applyBorder="1" applyAlignment="1">
      <alignment vertical="center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0" fontId="14" fillId="2" borderId="0" xfId="1" applyFont="1" applyFill="1" applyAlignment="1" applyProtection="1">
      <alignment horizontal="center"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35" fillId="0" borderId="25" xfId="0" applyFont="1" applyBorder="1" applyAlignment="1" applyProtection="1">
      <alignment horizontal="left" vertical="center" wrapText="1"/>
      <protection locked="0"/>
    </xf>
    <xf numFmtId="4" fontId="35" fillId="0" borderId="25" xfId="0" applyNumberFormat="1" applyFont="1" applyBorder="1" applyAlignment="1" applyProtection="1">
      <alignment vertical="center"/>
      <protection locked="0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7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/>
    </xf>
    <xf numFmtId="165" fontId="2" fillId="0" borderId="0" xfId="0" applyNumberFormat="1" applyFont="1" applyBorder="1" applyAlignment="1">
      <alignment horizontal="left" vertical="center"/>
    </xf>
    <xf numFmtId="0" fontId="2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4" fontId="32" fillId="0" borderId="0" xfId="0" applyNumberFormat="1" applyFont="1" applyBorder="1" applyAlignment="1">
      <alignment vertical="center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4" fontId="5" fillId="0" borderId="23" xfId="0" applyNumberFormat="1" applyFont="1" applyBorder="1" applyAlignment="1"/>
    <xf numFmtId="4" fontId="5" fillId="0" borderId="23" xfId="0" applyNumberFormat="1" applyFont="1" applyBorder="1" applyAlignment="1">
      <alignment vertical="center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0" fillId="0" borderId="25" xfId="0" applyBorder="1" applyAlignment="1" applyProtection="1">
      <alignment horizontal="left" vertical="center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98"/>
  <sheetViews>
    <sheetView showGridLines="0" tabSelected="1" workbookViewId="0">
      <pane ySplit="1" topLeftCell="A2" activePane="bottomLeft" state="frozen"/>
      <selection pane="bottomLeft" activeCell="AL18" sqref="AL1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4"/>
      <c r="AH1" s="14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</row>
    <row r="2" spans="1:73" ht="36.950000000000003" customHeight="1">
      <c r="C2" s="223" t="s">
        <v>7</v>
      </c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  <c r="S2" s="224"/>
      <c r="T2" s="224"/>
      <c r="U2" s="224"/>
      <c r="V2" s="224"/>
      <c r="W2" s="224"/>
      <c r="X2" s="224"/>
      <c r="Y2" s="224"/>
      <c r="Z2" s="224"/>
      <c r="AA2" s="224"/>
      <c r="AB2" s="224"/>
      <c r="AC2" s="224"/>
      <c r="AD2" s="224"/>
      <c r="AE2" s="224"/>
      <c r="AF2" s="224"/>
      <c r="AG2" s="224"/>
      <c r="AH2" s="224"/>
      <c r="AI2" s="224"/>
      <c r="AJ2" s="224"/>
      <c r="AK2" s="224"/>
      <c r="AL2" s="224"/>
      <c r="AM2" s="224"/>
      <c r="AN2" s="224"/>
      <c r="AO2" s="224"/>
      <c r="AP2" s="224"/>
      <c r="AR2" s="191" t="s">
        <v>8</v>
      </c>
      <c r="AS2" s="192"/>
      <c r="AT2" s="192"/>
      <c r="AU2" s="192"/>
      <c r="AV2" s="192"/>
      <c r="AW2" s="192"/>
      <c r="AX2" s="192"/>
      <c r="AY2" s="192"/>
      <c r="AZ2" s="192"/>
      <c r="BA2" s="192"/>
      <c r="BB2" s="192"/>
      <c r="BC2" s="192"/>
      <c r="BD2" s="192"/>
      <c r="BE2" s="192"/>
      <c r="BS2" s="21" t="s">
        <v>9</v>
      </c>
      <c r="BT2" s="21" t="s">
        <v>10</v>
      </c>
    </row>
    <row r="3" spans="1:73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11</v>
      </c>
    </row>
    <row r="4" spans="1:73" ht="36.950000000000003" customHeight="1">
      <c r="B4" s="25"/>
      <c r="C4" s="216" t="s">
        <v>12</v>
      </c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  <c r="Y4" s="217"/>
      <c r="Z4" s="217"/>
      <c r="AA4" s="217"/>
      <c r="AB4" s="217"/>
      <c r="AC4" s="217"/>
      <c r="AD4" s="217"/>
      <c r="AE4" s="217"/>
      <c r="AF4" s="217"/>
      <c r="AG4" s="217"/>
      <c r="AH4" s="217"/>
      <c r="AI4" s="217"/>
      <c r="AJ4" s="217"/>
      <c r="AK4" s="217"/>
      <c r="AL4" s="217"/>
      <c r="AM4" s="217"/>
      <c r="AN4" s="217"/>
      <c r="AO4" s="217"/>
      <c r="AP4" s="217"/>
      <c r="AQ4" s="26"/>
      <c r="AS4" s="20" t="s">
        <v>13</v>
      </c>
      <c r="BS4" s="21" t="s">
        <v>14</v>
      </c>
    </row>
    <row r="5" spans="1:73" ht="14.45" customHeight="1">
      <c r="B5" s="25"/>
      <c r="C5" s="27"/>
      <c r="D5" s="28" t="s">
        <v>15</v>
      </c>
      <c r="E5" s="27"/>
      <c r="F5" s="27"/>
      <c r="G5" s="27"/>
      <c r="H5" s="27"/>
      <c r="I5" s="27"/>
      <c r="J5" s="27"/>
      <c r="K5" s="225" t="s">
        <v>16</v>
      </c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3"/>
      <c r="AB5" s="203"/>
      <c r="AC5" s="203"/>
      <c r="AD5" s="203"/>
      <c r="AE5" s="203"/>
      <c r="AF5" s="203"/>
      <c r="AG5" s="203"/>
      <c r="AH5" s="203"/>
      <c r="AI5" s="203"/>
      <c r="AJ5" s="203"/>
      <c r="AK5" s="203"/>
      <c r="AL5" s="203"/>
      <c r="AM5" s="203"/>
      <c r="AN5" s="203"/>
      <c r="AO5" s="203"/>
      <c r="AP5" s="27"/>
      <c r="AQ5" s="26"/>
      <c r="BS5" s="21" t="s">
        <v>9</v>
      </c>
    </row>
    <row r="6" spans="1:73" ht="36.950000000000003" customHeight="1">
      <c r="B6" s="25"/>
      <c r="C6" s="27"/>
      <c r="D6" s="30" t="s">
        <v>17</v>
      </c>
      <c r="E6" s="27"/>
      <c r="F6" s="27"/>
      <c r="G6" s="27"/>
      <c r="H6" s="27"/>
      <c r="I6" s="27"/>
      <c r="J6" s="27"/>
      <c r="K6" s="226" t="s">
        <v>18</v>
      </c>
      <c r="L6" s="203"/>
      <c r="M6" s="203"/>
      <c r="N6" s="203"/>
      <c r="O6" s="203"/>
      <c r="P6" s="203"/>
      <c r="Q6" s="203"/>
      <c r="R6" s="203"/>
      <c r="S6" s="203"/>
      <c r="T6" s="203"/>
      <c r="U6" s="203"/>
      <c r="V6" s="203"/>
      <c r="W6" s="203"/>
      <c r="X6" s="203"/>
      <c r="Y6" s="203"/>
      <c r="Z6" s="203"/>
      <c r="AA6" s="203"/>
      <c r="AB6" s="203"/>
      <c r="AC6" s="203"/>
      <c r="AD6" s="203"/>
      <c r="AE6" s="203"/>
      <c r="AF6" s="203"/>
      <c r="AG6" s="203"/>
      <c r="AH6" s="203"/>
      <c r="AI6" s="203"/>
      <c r="AJ6" s="203"/>
      <c r="AK6" s="203"/>
      <c r="AL6" s="203"/>
      <c r="AM6" s="203"/>
      <c r="AN6" s="203"/>
      <c r="AO6" s="203"/>
      <c r="AP6" s="27"/>
      <c r="AQ6" s="26"/>
      <c r="BS6" s="21" t="s">
        <v>9</v>
      </c>
    </row>
    <row r="7" spans="1:73" ht="14.45" customHeight="1">
      <c r="B7" s="25"/>
      <c r="C7" s="27"/>
      <c r="D7" s="31" t="s">
        <v>19</v>
      </c>
      <c r="E7" s="27"/>
      <c r="F7" s="27"/>
      <c r="G7" s="27"/>
      <c r="H7" s="27"/>
      <c r="I7" s="27"/>
      <c r="J7" s="27"/>
      <c r="K7" s="29" t="s">
        <v>5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1" t="s">
        <v>20</v>
      </c>
      <c r="AL7" s="27"/>
      <c r="AM7" s="27"/>
      <c r="AN7" s="29" t="s">
        <v>5</v>
      </c>
      <c r="AO7" s="27"/>
      <c r="AP7" s="27"/>
      <c r="AQ7" s="26"/>
      <c r="BS7" s="21" t="s">
        <v>9</v>
      </c>
    </row>
    <row r="8" spans="1:73" ht="14.45" customHeight="1">
      <c r="B8" s="25"/>
      <c r="C8" s="27"/>
      <c r="D8" s="31" t="s">
        <v>21</v>
      </c>
      <c r="E8" s="27"/>
      <c r="F8" s="27"/>
      <c r="G8" s="27"/>
      <c r="H8" s="27"/>
      <c r="I8" s="27"/>
      <c r="J8" s="27"/>
      <c r="K8" s="29" t="s">
        <v>22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1" t="s">
        <v>23</v>
      </c>
      <c r="AL8" s="27"/>
      <c r="AM8" s="27"/>
      <c r="AN8" s="29" t="s">
        <v>24</v>
      </c>
      <c r="AO8" s="27"/>
      <c r="AP8" s="27"/>
      <c r="AQ8" s="26"/>
      <c r="BS8" s="21" t="s">
        <v>9</v>
      </c>
    </row>
    <row r="9" spans="1:73" ht="14.45" customHeight="1">
      <c r="B9" s="25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6"/>
      <c r="BS9" s="21" t="s">
        <v>9</v>
      </c>
    </row>
    <row r="10" spans="1:73" ht="14.45" customHeight="1">
      <c r="B10" s="25"/>
      <c r="C10" s="27"/>
      <c r="D10" s="31" t="s">
        <v>25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1" t="s">
        <v>26</v>
      </c>
      <c r="AL10" s="27"/>
      <c r="AM10" s="27"/>
      <c r="AN10" s="29" t="s">
        <v>5</v>
      </c>
      <c r="AO10" s="27"/>
      <c r="AP10" s="27"/>
      <c r="AQ10" s="26"/>
      <c r="BS10" s="21" t="s">
        <v>9</v>
      </c>
    </row>
    <row r="11" spans="1:73" ht="18.399999999999999" customHeight="1">
      <c r="B11" s="25"/>
      <c r="C11" s="27"/>
      <c r="D11" s="27"/>
      <c r="E11" s="29" t="s">
        <v>27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1" t="s">
        <v>28</v>
      </c>
      <c r="AL11" s="27"/>
      <c r="AM11" s="27"/>
      <c r="AN11" s="29" t="s">
        <v>5</v>
      </c>
      <c r="AO11" s="27"/>
      <c r="AP11" s="27"/>
      <c r="AQ11" s="26"/>
      <c r="BS11" s="21" t="s">
        <v>9</v>
      </c>
    </row>
    <row r="12" spans="1:73" ht="6.95" customHeight="1">
      <c r="B12" s="25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6"/>
      <c r="BS12" s="21" t="s">
        <v>9</v>
      </c>
    </row>
    <row r="13" spans="1:73" ht="14.45" customHeight="1">
      <c r="B13" s="25"/>
      <c r="C13" s="27"/>
      <c r="D13" s="31" t="s">
        <v>29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1" t="s">
        <v>26</v>
      </c>
      <c r="AL13" s="27"/>
      <c r="AM13" s="27"/>
      <c r="AN13" s="29" t="s">
        <v>5</v>
      </c>
      <c r="AO13" s="27"/>
      <c r="AP13" s="27"/>
      <c r="AQ13" s="26"/>
      <c r="BS13" s="21" t="s">
        <v>9</v>
      </c>
    </row>
    <row r="14" spans="1:73" ht="15">
      <c r="B14" s="25"/>
      <c r="C14" s="27"/>
      <c r="D14" s="27"/>
      <c r="E14" s="29" t="s">
        <v>30</v>
      </c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31" t="s">
        <v>28</v>
      </c>
      <c r="AL14" s="27"/>
      <c r="AM14" s="27"/>
      <c r="AN14" s="29" t="s">
        <v>5</v>
      </c>
      <c r="AO14" s="27"/>
      <c r="AP14" s="27"/>
      <c r="AQ14" s="26"/>
      <c r="BS14" s="21" t="s">
        <v>9</v>
      </c>
    </row>
    <row r="15" spans="1:73" ht="6.95" customHeight="1">
      <c r="B15" s="25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6"/>
      <c r="BS15" s="21" t="s">
        <v>6</v>
      </c>
    </row>
    <row r="16" spans="1:73" ht="14.45" customHeight="1">
      <c r="B16" s="25"/>
      <c r="C16" s="27"/>
      <c r="D16" s="31" t="s">
        <v>31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1" t="s">
        <v>26</v>
      </c>
      <c r="AL16" s="27"/>
      <c r="AM16" s="27"/>
      <c r="AN16" s="29" t="s">
        <v>5</v>
      </c>
      <c r="AO16" s="27"/>
      <c r="AP16" s="27"/>
      <c r="AQ16" s="26"/>
      <c r="BS16" s="21" t="s">
        <v>6</v>
      </c>
    </row>
    <row r="17" spans="2:71" ht="18.399999999999999" customHeight="1">
      <c r="B17" s="25"/>
      <c r="C17" s="27"/>
      <c r="D17" s="27"/>
      <c r="E17" s="29" t="s">
        <v>32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1" t="s">
        <v>28</v>
      </c>
      <c r="AL17" s="27"/>
      <c r="AM17" s="27"/>
      <c r="AN17" s="29" t="s">
        <v>5</v>
      </c>
      <c r="AO17" s="27"/>
      <c r="AP17" s="27"/>
      <c r="AQ17" s="26"/>
      <c r="BS17" s="21" t="s">
        <v>33</v>
      </c>
    </row>
    <row r="18" spans="2:71" ht="6.95" customHeight="1">
      <c r="B18" s="25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6"/>
      <c r="BS18" s="21" t="s">
        <v>9</v>
      </c>
    </row>
    <row r="19" spans="2:71" ht="14.45" customHeight="1">
      <c r="B19" s="25"/>
      <c r="C19" s="27"/>
      <c r="D19" s="31" t="s">
        <v>34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31" t="s">
        <v>26</v>
      </c>
      <c r="AL19" s="27"/>
      <c r="AM19" s="27"/>
      <c r="AN19" s="29" t="s">
        <v>5</v>
      </c>
      <c r="AO19" s="27"/>
      <c r="AP19" s="27"/>
      <c r="AQ19" s="26"/>
      <c r="BS19" s="21" t="s">
        <v>9</v>
      </c>
    </row>
    <row r="20" spans="2:71" ht="18.399999999999999" customHeight="1">
      <c r="B20" s="25"/>
      <c r="C20" s="27"/>
      <c r="D20" s="27"/>
      <c r="E20" s="29" t="s">
        <v>35</v>
      </c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31" t="s">
        <v>28</v>
      </c>
      <c r="AL20" s="27"/>
      <c r="AM20" s="27"/>
      <c r="AN20" s="29" t="s">
        <v>5</v>
      </c>
      <c r="AO20" s="27"/>
      <c r="AP20" s="27"/>
      <c r="AQ20" s="26"/>
    </row>
    <row r="21" spans="2:71" ht="6.95" customHeight="1">
      <c r="B21" s="25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6"/>
    </row>
    <row r="22" spans="2:71" ht="15">
      <c r="B22" s="25"/>
      <c r="C22" s="27"/>
      <c r="D22" s="31" t="s">
        <v>36</v>
      </c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6"/>
    </row>
    <row r="23" spans="2:71" ht="16.5" customHeight="1">
      <c r="B23" s="25"/>
      <c r="C23" s="27"/>
      <c r="D23" s="27"/>
      <c r="E23" s="227" t="s">
        <v>5</v>
      </c>
      <c r="F23" s="227"/>
      <c r="G23" s="227"/>
      <c r="H23" s="227"/>
      <c r="I23" s="227"/>
      <c r="J23" s="227"/>
      <c r="K23" s="227"/>
      <c r="L23" s="227"/>
      <c r="M23" s="227"/>
      <c r="N23" s="227"/>
      <c r="O23" s="227"/>
      <c r="P23" s="227"/>
      <c r="Q23" s="227"/>
      <c r="R23" s="227"/>
      <c r="S23" s="227"/>
      <c r="T23" s="227"/>
      <c r="U23" s="227"/>
      <c r="V23" s="227"/>
      <c r="W23" s="227"/>
      <c r="X23" s="227"/>
      <c r="Y23" s="227"/>
      <c r="Z23" s="227"/>
      <c r="AA23" s="227"/>
      <c r="AB23" s="227"/>
      <c r="AC23" s="227"/>
      <c r="AD23" s="227"/>
      <c r="AE23" s="227"/>
      <c r="AF23" s="227"/>
      <c r="AG23" s="227"/>
      <c r="AH23" s="227"/>
      <c r="AI23" s="227"/>
      <c r="AJ23" s="227"/>
      <c r="AK23" s="227"/>
      <c r="AL23" s="227"/>
      <c r="AM23" s="227"/>
      <c r="AN23" s="227"/>
      <c r="AO23" s="27"/>
      <c r="AP23" s="27"/>
      <c r="AQ23" s="26"/>
    </row>
    <row r="24" spans="2:71" ht="6.95" customHeight="1">
      <c r="B24" s="25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6"/>
    </row>
    <row r="25" spans="2:71" ht="6.95" customHeight="1">
      <c r="B25" s="25"/>
      <c r="C25" s="27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7"/>
      <c r="AQ25" s="26"/>
    </row>
    <row r="26" spans="2:71" ht="14.45" customHeight="1">
      <c r="B26" s="25"/>
      <c r="C26" s="27"/>
      <c r="D26" s="33" t="s">
        <v>37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02">
        <f>ROUND(AG87,2)</f>
        <v>0</v>
      </c>
      <c r="AL26" s="203"/>
      <c r="AM26" s="203"/>
      <c r="AN26" s="203"/>
      <c r="AO26" s="203"/>
      <c r="AP26" s="27"/>
      <c r="AQ26" s="26"/>
    </row>
    <row r="27" spans="2:71" ht="14.45" customHeight="1">
      <c r="B27" s="25"/>
      <c r="C27" s="27"/>
      <c r="D27" s="33" t="s">
        <v>38</v>
      </c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02">
        <f>ROUND(AG95,2)</f>
        <v>0</v>
      </c>
      <c r="AL27" s="202"/>
      <c r="AM27" s="202"/>
      <c r="AN27" s="202"/>
      <c r="AO27" s="202"/>
      <c r="AP27" s="27"/>
      <c r="AQ27" s="26"/>
    </row>
    <row r="28" spans="2:71" s="1" customFormat="1" ht="6.95" customHeigh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6"/>
    </row>
    <row r="29" spans="2:71" s="1" customFormat="1" ht="25.9" customHeight="1">
      <c r="B29" s="34"/>
      <c r="C29" s="35"/>
      <c r="D29" s="37" t="s">
        <v>39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204">
        <f>ROUND(AK26+AK27,2)</f>
        <v>0</v>
      </c>
      <c r="AL29" s="205"/>
      <c r="AM29" s="205"/>
      <c r="AN29" s="205"/>
      <c r="AO29" s="205"/>
      <c r="AP29" s="35"/>
      <c r="AQ29" s="36"/>
    </row>
    <row r="30" spans="2:71" s="1" customFormat="1" ht="6.95" customHeight="1"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6"/>
    </row>
    <row r="31" spans="2:71" s="2" customFormat="1" ht="14.45" customHeight="1">
      <c r="B31" s="39"/>
      <c r="C31" s="40"/>
      <c r="D31" s="41" t="s">
        <v>40</v>
      </c>
      <c r="E31" s="40"/>
      <c r="F31" s="41" t="s">
        <v>41</v>
      </c>
      <c r="G31" s="40"/>
      <c r="H31" s="40"/>
      <c r="I31" s="40"/>
      <c r="J31" s="40"/>
      <c r="K31" s="40"/>
      <c r="L31" s="220">
        <v>0.21</v>
      </c>
      <c r="M31" s="221"/>
      <c r="N31" s="221"/>
      <c r="O31" s="221"/>
      <c r="P31" s="40"/>
      <c r="Q31" s="40"/>
      <c r="R31" s="40"/>
      <c r="S31" s="40"/>
      <c r="T31" s="43" t="s">
        <v>42</v>
      </c>
      <c r="U31" s="40"/>
      <c r="V31" s="40"/>
      <c r="W31" s="222">
        <f>ROUND(AZ87+SUM(CD96),2)</f>
        <v>0</v>
      </c>
      <c r="X31" s="221"/>
      <c r="Y31" s="221"/>
      <c r="Z31" s="221"/>
      <c r="AA31" s="221"/>
      <c r="AB31" s="221"/>
      <c r="AC31" s="221"/>
      <c r="AD31" s="221"/>
      <c r="AE31" s="221"/>
      <c r="AF31" s="40"/>
      <c r="AG31" s="40"/>
      <c r="AH31" s="40"/>
      <c r="AI31" s="40"/>
      <c r="AJ31" s="40"/>
      <c r="AK31" s="222">
        <f>ROUND(AV87+SUM(BY96),2)</f>
        <v>0</v>
      </c>
      <c r="AL31" s="221"/>
      <c r="AM31" s="221"/>
      <c r="AN31" s="221"/>
      <c r="AO31" s="221"/>
      <c r="AP31" s="40"/>
      <c r="AQ31" s="44"/>
    </row>
    <row r="32" spans="2:71" s="2" customFormat="1" ht="14.45" customHeight="1">
      <c r="B32" s="39"/>
      <c r="C32" s="40"/>
      <c r="D32" s="40"/>
      <c r="E32" s="40"/>
      <c r="F32" s="41" t="s">
        <v>43</v>
      </c>
      <c r="G32" s="40"/>
      <c r="H32" s="40"/>
      <c r="I32" s="40"/>
      <c r="J32" s="40"/>
      <c r="K32" s="40"/>
      <c r="L32" s="220">
        <v>0.15</v>
      </c>
      <c r="M32" s="221"/>
      <c r="N32" s="221"/>
      <c r="O32" s="221"/>
      <c r="P32" s="40"/>
      <c r="Q32" s="40"/>
      <c r="R32" s="40"/>
      <c r="S32" s="40"/>
      <c r="T32" s="43" t="s">
        <v>42</v>
      </c>
      <c r="U32" s="40"/>
      <c r="V32" s="40"/>
      <c r="W32" s="222">
        <f>ROUND(BA87+SUM(CE96),2)</f>
        <v>0</v>
      </c>
      <c r="X32" s="221"/>
      <c r="Y32" s="221"/>
      <c r="Z32" s="221"/>
      <c r="AA32" s="221"/>
      <c r="AB32" s="221"/>
      <c r="AC32" s="221"/>
      <c r="AD32" s="221"/>
      <c r="AE32" s="221"/>
      <c r="AF32" s="40"/>
      <c r="AG32" s="40"/>
      <c r="AH32" s="40"/>
      <c r="AI32" s="40"/>
      <c r="AJ32" s="40"/>
      <c r="AK32" s="222">
        <f>ROUND(AW87+SUM(BZ96),2)</f>
        <v>0</v>
      </c>
      <c r="AL32" s="221"/>
      <c r="AM32" s="221"/>
      <c r="AN32" s="221"/>
      <c r="AO32" s="221"/>
      <c r="AP32" s="40"/>
      <c r="AQ32" s="44"/>
    </row>
    <row r="33" spans="2:43" s="2" customFormat="1" ht="14.45" hidden="1" customHeight="1">
      <c r="B33" s="39"/>
      <c r="C33" s="40"/>
      <c r="D33" s="40"/>
      <c r="E33" s="40"/>
      <c r="F33" s="41" t="s">
        <v>44</v>
      </c>
      <c r="G33" s="40"/>
      <c r="H33" s="40"/>
      <c r="I33" s="40"/>
      <c r="J33" s="40"/>
      <c r="K33" s="40"/>
      <c r="L33" s="220">
        <v>0.21</v>
      </c>
      <c r="M33" s="221"/>
      <c r="N33" s="221"/>
      <c r="O33" s="221"/>
      <c r="P33" s="40"/>
      <c r="Q33" s="40"/>
      <c r="R33" s="40"/>
      <c r="S33" s="40"/>
      <c r="T33" s="43" t="s">
        <v>42</v>
      </c>
      <c r="U33" s="40"/>
      <c r="V33" s="40"/>
      <c r="W33" s="222">
        <f>ROUND(BB87+SUM(CF96),2)</f>
        <v>0</v>
      </c>
      <c r="X33" s="221"/>
      <c r="Y33" s="221"/>
      <c r="Z33" s="221"/>
      <c r="AA33" s="221"/>
      <c r="AB33" s="221"/>
      <c r="AC33" s="221"/>
      <c r="AD33" s="221"/>
      <c r="AE33" s="221"/>
      <c r="AF33" s="40"/>
      <c r="AG33" s="40"/>
      <c r="AH33" s="40"/>
      <c r="AI33" s="40"/>
      <c r="AJ33" s="40"/>
      <c r="AK33" s="222">
        <v>0</v>
      </c>
      <c r="AL33" s="221"/>
      <c r="AM33" s="221"/>
      <c r="AN33" s="221"/>
      <c r="AO33" s="221"/>
      <c r="AP33" s="40"/>
      <c r="AQ33" s="44"/>
    </row>
    <row r="34" spans="2:43" s="2" customFormat="1" ht="14.45" hidden="1" customHeight="1">
      <c r="B34" s="39"/>
      <c r="C34" s="40"/>
      <c r="D34" s="40"/>
      <c r="E34" s="40"/>
      <c r="F34" s="41" t="s">
        <v>45</v>
      </c>
      <c r="G34" s="40"/>
      <c r="H34" s="40"/>
      <c r="I34" s="40"/>
      <c r="J34" s="40"/>
      <c r="K34" s="40"/>
      <c r="L34" s="220">
        <v>0.15</v>
      </c>
      <c r="M34" s="221"/>
      <c r="N34" s="221"/>
      <c r="O34" s="221"/>
      <c r="P34" s="40"/>
      <c r="Q34" s="40"/>
      <c r="R34" s="40"/>
      <c r="S34" s="40"/>
      <c r="T34" s="43" t="s">
        <v>42</v>
      </c>
      <c r="U34" s="40"/>
      <c r="V34" s="40"/>
      <c r="W34" s="222">
        <f>ROUND(BC87+SUM(CG96),2)</f>
        <v>0</v>
      </c>
      <c r="X34" s="221"/>
      <c r="Y34" s="221"/>
      <c r="Z34" s="221"/>
      <c r="AA34" s="221"/>
      <c r="AB34" s="221"/>
      <c r="AC34" s="221"/>
      <c r="AD34" s="221"/>
      <c r="AE34" s="221"/>
      <c r="AF34" s="40"/>
      <c r="AG34" s="40"/>
      <c r="AH34" s="40"/>
      <c r="AI34" s="40"/>
      <c r="AJ34" s="40"/>
      <c r="AK34" s="222">
        <v>0</v>
      </c>
      <c r="AL34" s="221"/>
      <c r="AM34" s="221"/>
      <c r="AN34" s="221"/>
      <c r="AO34" s="221"/>
      <c r="AP34" s="40"/>
      <c r="AQ34" s="44"/>
    </row>
    <row r="35" spans="2:43" s="2" customFormat="1" ht="14.45" hidden="1" customHeight="1">
      <c r="B35" s="39"/>
      <c r="C35" s="40"/>
      <c r="D35" s="40"/>
      <c r="E35" s="40"/>
      <c r="F35" s="41" t="s">
        <v>46</v>
      </c>
      <c r="G35" s="40"/>
      <c r="H35" s="40"/>
      <c r="I35" s="40"/>
      <c r="J35" s="40"/>
      <c r="K35" s="40"/>
      <c r="L35" s="220">
        <v>0</v>
      </c>
      <c r="M35" s="221"/>
      <c r="N35" s="221"/>
      <c r="O35" s="221"/>
      <c r="P35" s="40"/>
      <c r="Q35" s="40"/>
      <c r="R35" s="40"/>
      <c r="S35" s="40"/>
      <c r="T35" s="43" t="s">
        <v>42</v>
      </c>
      <c r="U35" s="40"/>
      <c r="V35" s="40"/>
      <c r="W35" s="222">
        <f>ROUND(BD87+SUM(CH96),2)</f>
        <v>0</v>
      </c>
      <c r="X35" s="221"/>
      <c r="Y35" s="221"/>
      <c r="Z35" s="221"/>
      <c r="AA35" s="221"/>
      <c r="AB35" s="221"/>
      <c r="AC35" s="221"/>
      <c r="AD35" s="221"/>
      <c r="AE35" s="221"/>
      <c r="AF35" s="40"/>
      <c r="AG35" s="40"/>
      <c r="AH35" s="40"/>
      <c r="AI35" s="40"/>
      <c r="AJ35" s="40"/>
      <c r="AK35" s="222">
        <v>0</v>
      </c>
      <c r="AL35" s="221"/>
      <c r="AM35" s="221"/>
      <c r="AN35" s="221"/>
      <c r="AO35" s="221"/>
      <c r="AP35" s="40"/>
      <c r="AQ35" s="44"/>
    </row>
    <row r="36" spans="2:43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6"/>
    </row>
    <row r="37" spans="2:43" s="1" customFormat="1" ht="25.9" customHeight="1">
      <c r="B37" s="34"/>
      <c r="C37" s="45"/>
      <c r="D37" s="46" t="s">
        <v>47</v>
      </c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8" t="s">
        <v>48</v>
      </c>
      <c r="U37" s="47"/>
      <c r="V37" s="47"/>
      <c r="W37" s="47"/>
      <c r="X37" s="212" t="s">
        <v>49</v>
      </c>
      <c r="Y37" s="213"/>
      <c r="Z37" s="213"/>
      <c r="AA37" s="213"/>
      <c r="AB37" s="213"/>
      <c r="AC37" s="47"/>
      <c r="AD37" s="47"/>
      <c r="AE37" s="47"/>
      <c r="AF37" s="47"/>
      <c r="AG37" s="47"/>
      <c r="AH37" s="47"/>
      <c r="AI37" s="47"/>
      <c r="AJ37" s="47"/>
      <c r="AK37" s="214">
        <f>SUM(AK29:AK35)</f>
        <v>0</v>
      </c>
      <c r="AL37" s="213"/>
      <c r="AM37" s="213"/>
      <c r="AN37" s="213"/>
      <c r="AO37" s="215"/>
      <c r="AP37" s="45"/>
      <c r="AQ37" s="36"/>
    </row>
    <row r="38" spans="2:43" s="1" customFormat="1" ht="14.45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6"/>
    </row>
    <row r="39" spans="2:43">
      <c r="B39" s="25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6"/>
    </row>
    <row r="40" spans="2:43">
      <c r="B40" s="25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6"/>
    </row>
    <row r="41" spans="2:43">
      <c r="B41" s="25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6"/>
    </row>
    <row r="42" spans="2:43">
      <c r="B42" s="25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6"/>
    </row>
    <row r="43" spans="2:43">
      <c r="B43" s="25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6"/>
    </row>
    <row r="44" spans="2:43">
      <c r="B44" s="25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6"/>
    </row>
    <row r="45" spans="2:43">
      <c r="B45" s="25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6"/>
    </row>
    <row r="46" spans="2:43">
      <c r="B46" s="25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6"/>
    </row>
    <row r="47" spans="2:43">
      <c r="B47" s="25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6"/>
    </row>
    <row r="48" spans="2:43">
      <c r="B48" s="25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6"/>
    </row>
    <row r="49" spans="2:43" s="1" customFormat="1" ht="15">
      <c r="B49" s="34"/>
      <c r="C49" s="35"/>
      <c r="D49" s="49" t="s">
        <v>50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1"/>
      <c r="AA49" s="35"/>
      <c r="AB49" s="35"/>
      <c r="AC49" s="49" t="s">
        <v>51</v>
      </c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1"/>
      <c r="AP49" s="35"/>
      <c r="AQ49" s="36"/>
    </row>
    <row r="50" spans="2:43">
      <c r="B50" s="25"/>
      <c r="C50" s="27"/>
      <c r="D50" s="52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53"/>
      <c r="AA50" s="27"/>
      <c r="AB50" s="27"/>
      <c r="AC50" s="52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53"/>
      <c r="AP50" s="27"/>
      <c r="AQ50" s="26"/>
    </row>
    <row r="51" spans="2:43">
      <c r="B51" s="25"/>
      <c r="C51" s="27"/>
      <c r="D51" s="52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53"/>
      <c r="AA51" s="27"/>
      <c r="AB51" s="27"/>
      <c r="AC51" s="52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53"/>
      <c r="AP51" s="27"/>
      <c r="AQ51" s="26"/>
    </row>
    <row r="52" spans="2:43">
      <c r="B52" s="25"/>
      <c r="C52" s="27"/>
      <c r="D52" s="52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53"/>
      <c r="AA52" s="27"/>
      <c r="AB52" s="27"/>
      <c r="AC52" s="52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53"/>
      <c r="AP52" s="27"/>
      <c r="AQ52" s="26"/>
    </row>
    <row r="53" spans="2:43">
      <c r="B53" s="25"/>
      <c r="C53" s="27"/>
      <c r="D53" s="52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53"/>
      <c r="AA53" s="27"/>
      <c r="AB53" s="27"/>
      <c r="AC53" s="52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53"/>
      <c r="AP53" s="27"/>
      <c r="AQ53" s="26"/>
    </row>
    <row r="54" spans="2:43">
      <c r="B54" s="25"/>
      <c r="C54" s="27"/>
      <c r="D54" s="52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53"/>
      <c r="AA54" s="27"/>
      <c r="AB54" s="27"/>
      <c r="AC54" s="52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53"/>
      <c r="AP54" s="27"/>
      <c r="AQ54" s="26"/>
    </row>
    <row r="55" spans="2:43">
      <c r="B55" s="25"/>
      <c r="C55" s="27"/>
      <c r="D55" s="52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53"/>
      <c r="AA55" s="27"/>
      <c r="AB55" s="27"/>
      <c r="AC55" s="52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53"/>
      <c r="AP55" s="27"/>
      <c r="AQ55" s="26"/>
    </row>
    <row r="56" spans="2:43">
      <c r="B56" s="25"/>
      <c r="C56" s="27"/>
      <c r="D56" s="52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53"/>
      <c r="AA56" s="27"/>
      <c r="AB56" s="27"/>
      <c r="AC56" s="52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53"/>
      <c r="AP56" s="27"/>
      <c r="AQ56" s="26"/>
    </row>
    <row r="57" spans="2:43">
      <c r="B57" s="25"/>
      <c r="C57" s="27"/>
      <c r="D57" s="52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53"/>
      <c r="AA57" s="27"/>
      <c r="AB57" s="27"/>
      <c r="AC57" s="52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53"/>
      <c r="AP57" s="27"/>
      <c r="AQ57" s="26"/>
    </row>
    <row r="58" spans="2:43" s="1" customFormat="1" ht="15">
      <c r="B58" s="34"/>
      <c r="C58" s="35"/>
      <c r="D58" s="54" t="s">
        <v>52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6" t="s">
        <v>53</v>
      </c>
      <c r="S58" s="55"/>
      <c r="T58" s="55"/>
      <c r="U58" s="55"/>
      <c r="V58" s="55"/>
      <c r="W58" s="55"/>
      <c r="X58" s="55"/>
      <c r="Y58" s="55"/>
      <c r="Z58" s="57"/>
      <c r="AA58" s="35"/>
      <c r="AB58" s="35"/>
      <c r="AC58" s="54" t="s">
        <v>52</v>
      </c>
      <c r="AD58" s="55"/>
      <c r="AE58" s="55"/>
      <c r="AF58" s="55"/>
      <c r="AG58" s="55"/>
      <c r="AH58" s="55"/>
      <c r="AI58" s="55"/>
      <c r="AJ58" s="55"/>
      <c r="AK58" s="55"/>
      <c r="AL58" s="55"/>
      <c r="AM58" s="56" t="s">
        <v>53</v>
      </c>
      <c r="AN58" s="55"/>
      <c r="AO58" s="57"/>
      <c r="AP58" s="35"/>
      <c r="AQ58" s="36"/>
    </row>
    <row r="59" spans="2:43">
      <c r="B59" s="25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6"/>
    </row>
    <row r="60" spans="2:43" s="1" customFormat="1" ht="15">
      <c r="B60" s="34"/>
      <c r="C60" s="35"/>
      <c r="D60" s="49" t="s">
        <v>54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1"/>
      <c r="AA60" s="35"/>
      <c r="AB60" s="35"/>
      <c r="AC60" s="49" t="s">
        <v>55</v>
      </c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1"/>
      <c r="AP60" s="35"/>
      <c r="AQ60" s="36"/>
    </row>
    <row r="61" spans="2:43">
      <c r="B61" s="25"/>
      <c r="C61" s="27"/>
      <c r="D61" s="52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53"/>
      <c r="AA61" s="27"/>
      <c r="AB61" s="27"/>
      <c r="AC61" s="52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53"/>
      <c r="AP61" s="27"/>
      <c r="AQ61" s="26"/>
    </row>
    <row r="62" spans="2:43">
      <c r="B62" s="25"/>
      <c r="C62" s="27"/>
      <c r="D62" s="52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53"/>
      <c r="AA62" s="27"/>
      <c r="AB62" s="27"/>
      <c r="AC62" s="52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53"/>
      <c r="AP62" s="27"/>
      <c r="AQ62" s="26"/>
    </row>
    <row r="63" spans="2:43">
      <c r="B63" s="25"/>
      <c r="C63" s="27"/>
      <c r="D63" s="52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53"/>
      <c r="AA63" s="27"/>
      <c r="AB63" s="27"/>
      <c r="AC63" s="52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53"/>
      <c r="AP63" s="27"/>
      <c r="AQ63" s="26"/>
    </row>
    <row r="64" spans="2:43">
      <c r="B64" s="25"/>
      <c r="C64" s="27"/>
      <c r="D64" s="52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53"/>
      <c r="AA64" s="27"/>
      <c r="AB64" s="27"/>
      <c r="AC64" s="52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53"/>
      <c r="AP64" s="27"/>
      <c r="AQ64" s="26"/>
    </row>
    <row r="65" spans="2:43">
      <c r="B65" s="25"/>
      <c r="C65" s="27"/>
      <c r="D65" s="52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53"/>
      <c r="AA65" s="27"/>
      <c r="AB65" s="27"/>
      <c r="AC65" s="52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53"/>
      <c r="AP65" s="27"/>
      <c r="AQ65" s="26"/>
    </row>
    <row r="66" spans="2:43">
      <c r="B66" s="25"/>
      <c r="C66" s="27"/>
      <c r="D66" s="52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53"/>
      <c r="AA66" s="27"/>
      <c r="AB66" s="27"/>
      <c r="AC66" s="52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53"/>
      <c r="AP66" s="27"/>
      <c r="AQ66" s="26"/>
    </row>
    <row r="67" spans="2:43">
      <c r="B67" s="25"/>
      <c r="C67" s="27"/>
      <c r="D67" s="52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53"/>
      <c r="AA67" s="27"/>
      <c r="AB67" s="27"/>
      <c r="AC67" s="52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53"/>
      <c r="AP67" s="27"/>
      <c r="AQ67" s="26"/>
    </row>
    <row r="68" spans="2:43">
      <c r="B68" s="25"/>
      <c r="C68" s="27"/>
      <c r="D68" s="52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53"/>
      <c r="AA68" s="27"/>
      <c r="AB68" s="27"/>
      <c r="AC68" s="52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53"/>
      <c r="AP68" s="27"/>
      <c r="AQ68" s="26"/>
    </row>
    <row r="69" spans="2:43" s="1" customFormat="1" ht="15">
      <c r="B69" s="34"/>
      <c r="C69" s="35"/>
      <c r="D69" s="54" t="s">
        <v>52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6" t="s">
        <v>53</v>
      </c>
      <c r="S69" s="55"/>
      <c r="T69" s="55"/>
      <c r="U69" s="55"/>
      <c r="V69" s="55"/>
      <c r="W69" s="55"/>
      <c r="X69" s="55"/>
      <c r="Y69" s="55"/>
      <c r="Z69" s="57"/>
      <c r="AA69" s="35"/>
      <c r="AB69" s="35"/>
      <c r="AC69" s="54" t="s">
        <v>52</v>
      </c>
      <c r="AD69" s="55"/>
      <c r="AE69" s="55"/>
      <c r="AF69" s="55"/>
      <c r="AG69" s="55"/>
      <c r="AH69" s="55"/>
      <c r="AI69" s="55"/>
      <c r="AJ69" s="55"/>
      <c r="AK69" s="55"/>
      <c r="AL69" s="55"/>
      <c r="AM69" s="56" t="s">
        <v>53</v>
      </c>
      <c r="AN69" s="55"/>
      <c r="AO69" s="57"/>
      <c r="AP69" s="35"/>
      <c r="AQ69" s="36"/>
    </row>
    <row r="70" spans="2:43" s="1" customFormat="1" ht="6.95" customHeight="1"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6"/>
    </row>
    <row r="71" spans="2:43" s="1" customFormat="1" ht="6.9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60"/>
    </row>
    <row r="75" spans="2:43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3"/>
    </row>
    <row r="76" spans="2:43" s="1" customFormat="1" ht="36.950000000000003" customHeight="1">
      <c r="B76" s="34"/>
      <c r="C76" s="216" t="s">
        <v>56</v>
      </c>
      <c r="D76" s="217"/>
      <c r="E76" s="217"/>
      <c r="F76" s="217"/>
      <c r="G76" s="217"/>
      <c r="H76" s="217"/>
      <c r="I76" s="217"/>
      <c r="J76" s="217"/>
      <c r="K76" s="217"/>
      <c r="L76" s="217"/>
      <c r="M76" s="217"/>
      <c r="N76" s="217"/>
      <c r="O76" s="217"/>
      <c r="P76" s="217"/>
      <c r="Q76" s="217"/>
      <c r="R76" s="217"/>
      <c r="S76" s="217"/>
      <c r="T76" s="217"/>
      <c r="U76" s="217"/>
      <c r="V76" s="217"/>
      <c r="W76" s="217"/>
      <c r="X76" s="217"/>
      <c r="Y76" s="217"/>
      <c r="Z76" s="217"/>
      <c r="AA76" s="217"/>
      <c r="AB76" s="217"/>
      <c r="AC76" s="217"/>
      <c r="AD76" s="217"/>
      <c r="AE76" s="217"/>
      <c r="AF76" s="217"/>
      <c r="AG76" s="217"/>
      <c r="AH76" s="217"/>
      <c r="AI76" s="217"/>
      <c r="AJ76" s="217"/>
      <c r="AK76" s="217"/>
      <c r="AL76" s="217"/>
      <c r="AM76" s="217"/>
      <c r="AN76" s="217"/>
      <c r="AO76" s="217"/>
      <c r="AP76" s="217"/>
      <c r="AQ76" s="36"/>
    </row>
    <row r="77" spans="2:43" s="3" customFormat="1" ht="14.45" customHeight="1">
      <c r="B77" s="64"/>
      <c r="C77" s="31" t="s">
        <v>15</v>
      </c>
      <c r="D77" s="65"/>
      <c r="E77" s="65"/>
      <c r="F77" s="65"/>
      <c r="G77" s="65"/>
      <c r="H77" s="65"/>
      <c r="I77" s="65"/>
      <c r="J77" s="65"/>
      <c r="K77" s="65"/>
      <c r="L77" s="65" t="str">
        <f>K5</f>
        <v>063</v>
      </c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6"/>
    </row>
    <row r="78" spans="2:43" s="4" customFormat="1" ht="36.950000000000003" customHeight="1">
      <c r="B78" s="67"/>
      <c r="C78" s="68" t="s">
        <v>17</v>
      </c>
      <c r="D78" s="69"/>
      <c r="E78" s="69"/>
      <c r="F78" s="69"/>
      <c r="G78" s="69"/>
      <c r="H78" s="69"/>
      <c r="I78" s="69"/>
      <c r="J78" s="69"/>
      <c r="K78" s="69"/>
      <c r="L78" s="218" t="str">
        <f>K6</f>
        <v>Snížení energetické náročnosti DPS 2 - Kotelna</v>
      </c>
      <c r="M78" s="219"/>
      <c r="N78" s="219"/>
      <c r="O78" s="219"/>
      <c r="P78" s="219"/>
      <c r="Q78" s="219"/>
      <c r="R78" s="219"/>
      <c r="S78" s="219"/>
      <c r="T78" s="219"/>
      <c r="U78" s="219"/>
      <c r="V78" s="219"/>
      <c r="W78" s="219"/>
      <c r="X78" s="219"/>
      <c r="Y78" s="219"/>
      <c r="Z78" s="219"/>
      <c r="AA78" s="219"/>
      <c r="AB78" s="219"/>
      <c r="AC78" s="219"/>
      <c r="AD78" s="219"/>
      <c r="AE78" s="219"/>
      <c r="AF78" s="219"/>
      <c r="AG78" s="219"/>
      <c r="AH78" s="219"/>
      <c r="AI78" s="219"/>
      <c r="AJ78" s="219"/>
      <c r="AK78" s="219"/>
      <c r="AL78" s="219"/>
      <c r="AM78" s="219"/>
      <c r="AN78" s="219"/>
      <c r="AO78" s="219"/>
      <c r="AP78" s="69"/>
      <c r="AQ78" s="70"/>
    </row>
    <row r="79" spans="2:43" s="1" customFormat="1" ht="6.95" customHeight="1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6"/>
    </row>
    <row r="80" spans="2:43" s="1" customFormat="1" ht="15">
      <c r="B80" s="34"/>
      <c r="C80" s="31" t="s">
        <v>21</v>
      </c>
      <c r="D80" s="35"/>
      <c r="E80" s="35"/>
      <c r="F80" s="35"/>
      <c r="G80" s="35"/>
      <c r="H80" s="35"/>
      <c r="I80" s="35"/>
      <c r="J80" s="35"/>
      <c r="K80" s="35"/>
      <c r="L80" s="71" t="str">
        <f>IF(K8="","",K8)</f>
        <v>Chelčického 2, Třeboň</v>
      </c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1" t="s">
        <v>23</v>
      </c>
      <c r="AJ80" s="35"/>
      <c r="AK80" s="35"/>
      <c r="AL80" s="35"/>
      <c r="AM80" s="72" t="str">
        <f>IF(AN8= "","",AN8)</f>
        <v>9. 6. 2018</v>
      </c>
      <c r="AN80" s="35"/>
      <c r="AO80" s="35"/>
      <c r="AP80" s="35"/>
      <c r="AQ80" s="36"/>
    </row>
    <row r="81" spans="1:76" s="1" customFormat="1" ht="6.95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6"/>
    </row>
    <row r="82" spans="1:76" s="1" customFormat="1" ht="15">
      <c r="B82" s="34"/>
      <c r="C82" s="31" t="s">
        <v>25</v>
      </c>
      <c r="D82" s="35"/>
      <c r="E82" s="35"/>
      <c r="F82" s="35"/>
      <c r="G82" s="35"/>
      <c r="H82" s="35"/>
      <c r="I82" s="35"/>
      <c r="J82" s="35"/>
      <c r="K82" s="35"/>
      <c r="L82" s="65" t="str">
        <f>IF(E11= "","",E11)</f>
        <v>Město Třeboň</v>
      </c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1" t="s">
        <v>31</v>
      </c>
      <c r="AJ82" s="35"/>
      <c r="AK82" s="35"/>
      <c r="AL82" s="35"/>
      <c r="AM82" s="201" t="str">
        <f>IF(E17="","",E17)</f>
        <v>Josef Princ VVP</v>
      </c>
      <c r="AN82" s="201"/>
      <c r="AO82" s="201"/>
      <c r="AP82" s="201"/>
      <c r="AQ82" s="36"/>
      <c r="AS82" s="197" t="s">
        <v>57</v>
      </c>
      <c r="AT82" s="198"/>
      <c r="AU82" s="50"/>
      <c r="AV82" s="50"/>
      <c r="AW82" s="50"/>
      <c r="AX82" s="50"/>
      <c r="AY82" s="50"/>
      <c r="AZ82" s="50"/>
      <c r="BA82" s="50"/>
      <c r="BB82" s="50"/>
      <c r="BC82" s="50"/>
      <c r="BD82" s="51"/>
    </row>
    <row r="83" spans="1:76" s="1" customFormat="1" ht="15">
      <c r="B83" s="34"/>
      <c r="C83" s="31" t="s">
        <v>29</v>
      </c>
      <c r="D83" s="35"/>
      <c r="E83" s="35"/>
      <c r="F83" s="35"/>
      <c r="G83" s="35"/>
      <c r="H83" s="35"/>
      <c r="I83" s="35"/>
      <c r="J83" s="35"/>
      <c r="K83" s="35"/>
      <c r="L83" s="65" t="str">
        <f>IF(E14="","",E14)</f>
        <v xml:space="preserve"> </v>
      </c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1" t="s">
        <v>34</v>
      </c>
      <c r="AJ83" s="35"/>
      <c r="AK83" s="35"/>
      <c r="AL83" s="35"/>
      <c r="AM83" s="201" t="str">
        <f>IF(E20="","",E20)</f>
        <v>J. Princ</v>
      </c>
      <c r="AN83" s="201"/>
      <c r="AO83" s="201"/>
      <c r="AP83" s="201"/>
      <c r="AQ83" s="36"/>
      <c r="AS83" s="199"/>
      <c r="AT83" s="200"/>
      <c r="AU83" s="35"/>
      <c r="AV83" s="35"/>
      <c r="AW83" s="35"/>
      <c r="AX83" s="35"/>
      <c r="AY83" s="35"/>
      <c r="AZ83" s="35"/>
      <c r="BA83" s="35"/>
      <c r="BB83" s="35"/>
      <c r="BC83" s="35"/>
      <c r="BD83" s="73"/>
    </row>
    <row r="84" spans="1:76" s="1" customFormat="1" ht="10.9" customHeight="1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6"/>
      <c r="AS84" s="199"/>
      <c r="AT84" s="200"/>
      <c r="AU84" s="35"/>
      <c r="AV84" s="35"/>
      <c r="AW84" s="35"/>
      <c r="AX84" s="35"/>
      <c r="AY84" s="35"/>
      <c r="AZ84" s="35"/>
      <c r="BA84" s="35"/>
      <c r="BB84" s="35"/>
      <c r="BC84" s="35"/>
      <c r="BD84" s="73"/>
    </row>
    <row r="85" spans="1:76" s="1" customFormat="1" ht="29.25" customHeight="1">
      <c r="B85" s="34"/>
      <c r="C85" s="208" t="s">
        <v>58</v>
      </c>
      <c r="D85" s="209"/>
      <c r="E85" s="209"/>
      <c r="F85" s="209"/>
      <c r="G85" s="209"/>
      <c r="H85" s="74"/>
      <c r="I85" s="210" t="s">
        <v>59</v>
      </c>
      <c r="J85" s="209"/>
      <c r="K85" s="209"/>
      <c r="L85" s="209"/>
      <c r="M85" s="209"/>
      <c r="N85" s="209"/>
      <c r="O85" s="209"/>
      <c r="P85" s="209"/>
      <c r="Q85" s="209"/>
      <c r="R85" s="209"/>
      <c r="S85" s="209"/>
      <c r="T85" s="209"/>
      <c r="U85" s="209"/>
      <c r="V85" s="209"/>
      <c r="W85" s="209"/>
      <c r="X85" s="209"/>
      <c r="Y85" s="209"/>
      <c r="Z85" s="209"/>
      <c r="AA85" s="209"/>
      <c r="AB85" s="209"/>
      <c r="AC85" s="209"/>
      <c r="AD85" s="209"/>
      <c r="AE85" s="209"/>
      <c r="AF85" s="209"/>
      <c r="AG85" s="210" t="s">
        <v>60</v>
      </c>
      <c r="AH85" s="209"/>
      <c r="AI85" s="209"/>
      <c r="AJ85" s="209"/>
      <c r="AK85" s="209"/>
      <c r="AL85" s="209"/>
      <c r="AM85" s="209"/>
      <c r="AN85" s="210" t="s">
        <v>61</v>
      </c>
      <c r="AO85" s="209"/>
      <c r="AP85" s="211"/>
      <c r="AQ85" s="36"/>
      <c r="AS85" s="75" t="s">
        <v>62</v>
      </c>
      <c r="AT85" s="76" t="s">
        <v>63</v>
      </c>
      <c r="AU85" s="76" t="s">
        <v>64</v>
      </c>
      <c r="AV85" s="76" t="s">
        <v>65</v>
      </c>
      <c r="AW85" s="76" t="s">
        <v>66</v>
      </c>
      <c r="AX85" s="76" t="s">
        <v>67</v>
      </c>
      <c r="AY85" s="76" t="s">
        <v>68</v>
      </c>
      <c r="AZ85" s="76" t="s">
        <v>69</v>
      </c>
      <c r="BA85" s="76" t="s">
        <v>70</v>
      </c>
      <c r="BB85" s="76" t="s">
        <v>71</v>
      </c>
      <c r="BC85" s="76" t="s">
        <v>72</v>
      </c>
      <c r="BD85" s="77" t="s">
        <v>73</v>
      </c>
    </row>
    <row r="86" spans="1:76" s="1" customFormat="1" ht="10.9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6"/>
      <c r="AS86" s="78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1"/>
    </row>
    <row r="87" spans="1:76" s="4" customFormat="1" ht="32.450000000000003" customHeight="1">
      <c r="B87" s="67"/>
      <c r="C87" s="79" t="s">
        <v>74</v>
      </c>
      <c r="D87" s="80"/>
      <c r="E87" s="80"/>
      <c r="F87" s="80"/>
      <c r="G87" s="80"/>
      <c r="H87" s="80"/>
      <c r="I87" s="80"/>
      <c r="J87" s="80"/>
      <c r="K87" s="80"/>
      <c r="L87" s="80"/>
      <c r="M87" s="80"/>
      <c r="N87" s="80"/>
      <c r="O87" s="80"/>
      <c r="P87" s="80"/>
      <c r="Q87" s="80"/>
      <c r="R87" s="80"/>
      <c r="S87" s="80"/>
      <c r="T87" s="80"/>
      <c r="U87" s="80"/>
      <c r="V87" s="80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193">
        <f>ROUND(SUM(AG88:AG93),2)</f>
        <v>0</v>
      </c>
      <c r="AH87" s="193"/>
      <c r="AI87" s="193"/>
      <c r="AJ87" s="193"/>
      <c r="AK87" s="193"/>
      <c r="AL87" s="193"/>
      <c r="AM87" s="193"/>
      <c r="AN87" s="194">
        <f t="shared" ref="AN87:AN93" si="0">SUM(AG87,AT87)</f>
        <v>0</v>
      </c>
      <c r="AO87" s="194"/>
      <c r="AP87" s="194"/>
      <c r="AQ87" s="70"/>
      <c r="AS87" s="81">
        <f>ROUND(SUM(AS88:AS93),2)</f>
        <v>0</v>
      </c>
      <c r="AT87" s="82">
        <f t="shared" ref="AT87:AT93" si="1">ROUND(SUM(AV87:AW87),2)</f>
        <v>0</v>
      </c>
      <c r="AU87" s="83">
        <f>ROUND(SUM(AU88:AU93),5)</f>
        <v>554.27004999999997</v>
      </c>
      <c r="AV87" s="82">
        <f>ROUND(AZ87*L31,2)</f>
        <v>0</v>
      </c>
      <c r="AW87" s="82">
        <f>ROUND(BA87*L32,2)</f>
        <v>0</v>
      </c>
      <c r="AX87" s="82">
        <f>ROUND(BB87*L31,2)</f>
        <v>0</v>
      </c>
      <c r="AY87" s="82">
        <f>ROUND(BC87*L32,2)</f>
        <v>0</v>
      </c>
      <c r="AZ87" s="82">
        <f>ROUND(SUM(AZ88:AZ93),2)</f>
        <v>0</v>
      </c>
      <c r="BA87" s="82">
        <f>ROUND(SUM(BA88:BA93),2)</f>
        <v>0</v>
      </c>
      <c r="BB87" s="82">
        <f>ROUND(SUM(BB88:BB93),2)</f>
        <v>0</v>
      </c>
      <c r="BC87" s="82">
        <f>ROUND(SUM(BC88:BC93),2)</f>
        <v>0</v>
      </c>
      <c r="BD87" s="84">
        <f>ROUND(SUM(BD88:BD93),2)</f>
        <v>0</v>
      </c>
      <c r="BS87" s="85" t="s">
        <v>75</v>
      </c>
      <c r="BT87" s="85" t="s">
        <v>76</v>
      </c>
      <c r="BU87" s="86" t="s">
        <v>77</v>
      </c>
      <c r="BV87" s="85" t="s">
        <v>78</v>
      </c>
      <c r="BW87" s="85" t="s">
        <v>79</v>
      </c>
      <c r="BX87" s="85" t="s">
        <v>80</v>
      </c>
    </row>
    <row r="88" spans="1:76" s="5" customFormat="1" ht="16.5" customHeight="1">
      <c r="A88" s="87" t="s">
        <v>81</v>
      </c>
      <c r="B88" s="88"/>
      <c r="C88" s="89"/>
      <c r="D88" s="207" t="s">
        <v>82</v>
      </c>
      <c r="E88" s="207"/>
      <c r="F88" s="207"/>
      <c r="G88" s="207"/>
      <c r="H88" s="207"/>
      <c r="I88" s="90"/>
      <c r="J88" s="207" t="s">
        <v>83</v>
      </c>
      <c r="K88" s="207"/>
      <c r="L88" s="207"/>
      <c r="M88" s="207"/>
      <c r="N88" s="207"/>
      <c r="O88" s="207"/>
      <c r="P88" s="207"/>
      <c r="Q88" s="207"/>
      <c r="R88" s="207"/>
      <c r="S88" s="207"/>
      <c r="T88" s="207"/>
      <c r="U88" s="207"/>
      <c r="V88" s="207"/>
      <c r="W88" s="207"/>
      <c r="X88" s="207"/>
      <c r="Y88" s="207"/>
      <c r="Z88" s="207"/>
      <c r="AA88" s="207"/>
      <c r="AB88" s="207"/>
      <c r="AC88" s="207"/>
      <c r="AD88" s="207"/>
      <c r="AE88" s="207"/>
      <c r="AF88" s="207"/>
      <c r="AG88" s="195">
        <f>'063.1 - D.1.4.1  Voda, ka...'!M30</f>
        <v>0</v>
      </c>
      <c r="AH88" s="196"/>
      <c r="AI88" s="196"/>
      <c r="AJ88" s="196"/>
      <c r="AK88" s="196"/>
      <c r="AL88" s="196"/>
      <c r="AM88" s="196"/>
      <c r="AN88" s="195">
        <f t="shared" si="0"/>
        <v>0</v>
      </c>
      <c r="AO88" s="196"/>
      <c r="AP88" s="196"/>
      <c r="AQ88" s="91"/>
      <c r="AS88" s="92">
        <f>'063.1 - D.1.4.1  Voda, ka...'!M28</f>
        <v>0</v>
      </c>
      <c r="AT88" s="93">
        <f t="shared" si="1"/>
        <v>0</v>
      </c>
      <c r="AU88" s="94">
        <f>'063.1 - D.1.4.1  Voda, ka...'!W115</f>
        <v>74.304999999999993</v>
      </c>
      <c r="AV88" s="93">
        <f>'063.1 - D.1.4.1  Voda, ka...'!M32</f>
        <v>0</v>
      </c>
      <c r="AW88" s="93">
        <f>'063.1 - D.1.4.1  Voda, ka...'!M33</f>
        <v>0</v>
      </c>
      <c r="AX88" s="93">
        <f>'063.1 - D.1.4.1  Voda, ka...'!M34</f>
        <v>0</v>
      </c>
      <c r="AY88" s="93">
        <f>'063.1 - D.1.4.1  Voda, ka...'!M35</f>
        <v>0</v>
      </c>
      <c r="AZ88" s="93">
        <f>'063.1 - D.1.4.1  Voda, ka...'!H32</f>
        <v>0</v>
      </c>
      <c r="BA88" s="93">
        <f>'063.1 - D.1.4.1  Voda, ka...'!H33</f>
        <v>0</v>
      </c>
      <c r="BB88" s="93">
        <f>'063.1 - D.1.4.1  Voda, ka...'!H34</f>
        <v>0</v>
      </c>
      <c r="BC88" s="93">
        <f>'063.1 - D.1.4.1  Voda, ka...'!H35</f>
        <v>0</v>
      </c>
      <c r="BD88" s="95">
        <f>'063.1 - D.1.4.1  Voda, ka...'!H36</f>
        <v>0</v>
      </c>
      <c r="BT88" s="96" t="s">
        <v>84</v>
      </c>
      <c r="BV88" s="96" t="s">
        <v>78</v>
      </c>
      <c r="BW88" s="96" t="s">
        <v>85</v>
      </c>
      <c r="BX88" s="96" t="s">
        <v>79</v>
      </c>
    </row>
    <row r="89" spans="1:76" s="5" customFormat="1" ht="16.5" customHeight="1">
      <c r="A89" s="87" t="s">
        <v>81</v>
      </c>
      <c r="B89" s="88"/>
      <c r="C89" s="89"/>
      <c r="D89" s="207" t="s">
        <v>86</v>
      </c>
      <c r="E89" s="207"/>
      <c r="F89" s="207"/>
      <c r="G89" s="207"/>
      <c r="H89" s="207"/>
      <c r="I89" s="90"/>
      <c r="J89" s="207" t="s">
        <v>87</v>
      </c>
      <c r="K89" s="207"/>
      <c r="L89" s="207"/>
      <c r="M89" s="207"/>
      <c r="N89" s="207"/>
      <c r="O89" s="207"/>
      <c r="P89" s="207"/>
      <c r="Q89" s="207"/>
      <c r="R89" s="207"/>
      <c r="S89" s="207"/>
      <c r="T89" s="207"/>
      <c r="U89" s="207"/>
      <c r="V89" s="207"/>
      <c r="W89" s="207"/>
      <c r="X89" s="207"/>
      <c r="Y89" s="207"/>
      <c r="Z89" s="207"/>
      <c r="AA89" s="207"/>
      <c r="AB89" s="207"/>
      <c r="AC89" s="207"/>
      <c r="AD89" s="207"/>
      <c r="AE89" s="207"/>
      <c r="AF89" s="207"/>
      <c r="AG89" s="195">
        <f>'063.2 - D.1.4.1.  Plyn'!M30</f>
        <v>0</v>
      </c>
      <c r="AH89" s="196"/>
      <c r="AI89" s="196"/>
      <c r="AJ89" s="196"/>
      <c r="AK89" s="196"/>
      <c r="AL89" s="196"/>
      <c r="AM89" s="196"/>
      <c r="AN89" s="195">
        <f t="shared" si="0"/>
        <v>0</v>
      </c>
      <c r="AO89" s="196"/>
      <c r="AP89" s="196"/>
      <c r="AQ89" s="91"/>
      <c r="AS89" s="92">
        <f>'063.2 - D.1.4.1.  Plyn'!M28</f>
        <v>0</v>
      </c>
      <c r="AT89" s="93">
        <f t="shared" si="1"/>
        <v>0</v>
      </c>
      <c r="AU89" s="94">
        <f>'063.2 - D.1.4.1.  Plyn'!W115</f>
        <v>78.6935</v>
      </c>
      <c r="AV89" s="93">
        <f>'063.2 - D.1.4.1.  Plyn'!M32</f>
        <v>0</v>
      </c>
      <c r="AW89" s="93">
        <f>'063.2 - D.1.4.1.  Plyn'!M33</f>
        <v>0</v>
      </c>
      <c r="AX89" s="93">
        <f>'063.2 - D.1.4.1.  Plyn'!M34</f>
        <v>0</v>
      </c>
      <c r="AY89" s="93">
        <f>'063.2 - D.1.4.1.  Plyn'!M35</f>
        <v>0</v>
      </c>
      <c r="AZ89" s="93">
        <f>'063.2 - D.1.4.1.  Plyn'!H32</f>
        <v>0</v>
      </c>
      <c r="BA89" s="93">
        <f>'063.2 - D.1.4.1.  Plyn'!H33</f>
        <v>0</v>
      </c>
      <c r="BB89" s="93">
        <f>'063.2 - D.1.4.1.  Plyn'!H34</f>
        <v>0</v>
      </c>
      <c r="BC89" s="93">
        <f>'063.2 - D.1.4.1.  Plyn'!H35</f>
        <v>0</v>
      </c>
      <c r="BD89" s="95">
        <f>'063.2 - D.1.4.1.  Plyn'!H36</f>
        <v>0</v>
      </c>
      <c r="BT89" s="96" t="s">
        <v>84</v>
      </c>
      <c r="BV89" s="96" t="s">
        <v>78</v>
      </c>
      <c r="BW89" s="96" t="s">
        <v>88</v>
      </c>
      <c r="BX89" s="96" t="s">
        <v>79</v>
      </c>
    </row>
    <row r="90" spans="1:76" s="5" customFormat="1" ht="16.5" customHeight="1">
      <c r="A90" s="87" t="s">
        <v>81</v>
      </c>
      <c r="B90" s="88"/>
      <c r="C90" s="89"/>
      <c r="D90" s="207" t="s">
        <v>89</v>
      </c>
      <c r="E90" s="207"/>
      <c r="F90" s="207"/>
      <c r="G90" s="207"/>
      <c r="H90" s="207"/>
      <c r="I90" s="90"/>
      <c r="J90" s="207" t="s">
        <v>90</v>
      </c>
      <c r="K90" s="207"/>
      <c r="L90" s="207"/>
      <c r="M90" s="207"/>
      <c r="N90" s="207"/>
      <c r="O90" s="207"/>
      <c r="P90" s="207"/>
      <c r="Q90" s="207"/>
      <c r="R90" s="207"/>
      <c r="S90" s="207"/>
      <c r="T90" s="207"/>
      <c r="U90" s="207"/>
      <c r="V90" s="207"/>
      <c r="W90" s="207"/>
      <c r="X90" s="207"/>
      <c r="Y90" s="207"/>
      <c r="Z90" s="207"/>
      <c r="AA90" s="207"/>
      <c r="AB90" s="207"/>
      <c r="AC90" s="207"/>
      <c r="AD90" s="207"/>
      <c r="AE90" s="207"/>
      <c r="AF90" s="207"/>
      <c r="AG90" s="195">
        <f>'063.3 - D.1.4.1. Vytápění'!M30</f>
        <v>0</v>
      </c>
      <c r="AH90" s="196"/>
      <c r="AI90" s="196"/>
      <c r="AJ90" s="196"/>
      <c r="AK90" s="196"/>
      <c r="AL90" s="196"/>
      <c r="AM90" s="196"/>
      <c r="AN90" s="195">
        <f t="shared" si="0"/>
        <v>0</v>
      </c>
      <c r="AO90" s="196"/>
      <c r="AP90" s="196"/>
      <c r="AQ90" s="91"/>
      <c r="AS90" s="92">
        <f>'063.3 - D.1.4.1. Vytápění'!M28</f>
        <v>0</v>
      </c>
      <c r="AT90" s="93">
        <f t="shared" si="1"/>
        <v>0</v>
      </c>
      <c r="AU90" s="94">
        <f>'063.3 - D.1.4.1. Vytápění'!W121</f>
        <v>358.32979999999998</v>
      </c>
      <c r="AV90" s="93">
        <f>'063.3 - D.1.4.1. Vytápění'!M32</f>
        <v>0</v>
      </c>
      <c r="AW90" s="93">
        <f>'063.3 - D.1.4.1. Vytápění'!M33</f>
        <v>0</v>
      </c>
      <c r="AX90" s="93">
        <f>'063.3 - D.1.4.1. Vytápění'!M34</f>
        <v>0</v>
      </c>
      <c r="AY90" s="93">
        <f>'063.3 - D.1.4.1. Vytápění'!M35</f>
        <v>0</v>
      </c>
      <c r="AZ90" s="93">
        <f>'063.3 - D.1.4.1. Vytápění'!H32</f>
        <v>0</v>
      </c>
      <c r="BA90" s="93">
        <f>'063.3 - D.1.4.1. Vytápění'!H33</f>
        <v>0</v>
      </c>
      <c r="BB90" s="93">
        <f>'063.3 - D.1.4.1. Vytápění'!H34</f>
        <v>0</v>
      </c>
      <c r="BC90" s="93">
        <f>'063.3 - D.1.4.1. Vytápění'!H35</f>
        <v>0</v>
      </c>
      <c r="BD90" s="95">
        <f>'063.3 - D.1.4.1. Vytápění'!H36</f>
        <v>0</v>
      </c>
      <c r="BT90" s="96" t="s">
        <v>84</v>
      </c>
      <c r="BV90" s="96" t="s">
        <v>78</v>
      </c>
      <c r="BW90" s="96" t="s">
        <v>91</v>
      </c>
      <c r="BX90" s="96" t="s">
        <v>79</v>
      </c>
    </row>
    <row r="91" spans="1:76" s="5" customFormat="1" ht="16.5" customHeight="1">
      <c r="A91" s="87" t="s">
        <v>81</v>
      </c>
      <c r="B91" s="88"/>
      <c r="C91" s="89"/>
      <c r="D91" s="207" t="s">
        <v>92</v>
      </c>
      <c r="E91" s="207"/>
      <c r="F91" s="207"/>
      <c r="G91" s="207"/>
      <c r="H91" s="207"/>
      <c r="I91" s="90"/>
      <c r="J91" s="207" t="s">
        <v>93</v>
      </c>
      <c r="K91" s="207"/>
      <c r="L91" s="207"/>
      <c r="M91" s="207"/>
      <c r="N91" s="207"/>
      <c r="O91" s="207"/>
      <c r="P91" s="207"/>
      <c r="Q91" s="207"/>
      <c r="R91" s="207"/>
      <c r="S91" s="207"/>
      <c r="T91" s="207"/>
      <c r="U91" s="207"/>
      <c r="V91" s="207"/>
      <c r="W91" s="207"/>
      <c r="X91" s="207"/>
      <c r="Y91" s="207"/>
      <c r="Z91" s="207"/>
      <c r="AA91" s="207"/>
      <c r="AB91" s="207"/>
      <c r="AC91" s="207"/>
      <c r="AD91" s="207"/>
      <c r="AE91" s="207"/>
      <c r="AF91" s="207"/>
      <c r="AG91" s="195">
        <f>'063.4 - D.1.4.1. Vzduchot...'!M30</f>
        <v>0</v>
      </c>
      <c r="AH91" s="196"/>
      <c r="AI91" s="196"/>
      <c r="AJ91" s="196"/>
      <c r="AK91" s="196"/>
      <c r="AL91" s="196"/>
      <c r="AM91" s="196"/>
      <c r="AN91" s="195">
        <f t="shared" si="0"/>
        <v>0</v>
      </c>
      <c r="AO91" s="196"/>
      <c r="AP91" s="196"/>
      <c r="AQ91" s="91"/>
      <c r="AS91" s="92">
        <f>'063.4 - D.1.4.1. Vzduchot...'!M28</f>
        <v>0</v>
      </c>
      <c r="AT91" s="93">
        <f t="shared" si="1"/>
        <v>0</v>
      </c>
      <c r="AU91" s="94">
        <f>'063.4 - D.1.4.1. Vzduchot...'!W113</f>
        <v>16.481000000000002</v>
      </c>
      <c r="AV91" s="93">
        <f>'063.4 - D.1.4.1. Vzduchot...'!M32</f>
        <v>0</v>
      </c>
      <c r="AW91" s="93">
        <f>'063.4 - D.1.4.1. Vzduchot...'!M33</f>
        <v>0</v>
      </c>
      <c r="AX91" s="93">
        <f>'063.4 - D.1.4.1. Vzduchot...'!M34</f>
        <v>0</v>
      </c>
      <c r="AY91" s="93">
        <f>'063.4 - D.1.4.1. Vzduchot...'!M35</f>
        <v>0</v>
      </c>
      <c r="AZ91" s="93">
        <f>'063.4 - D.1.4.1. Vzduchot...'!H32</f>
        <v>0</v>
      </c>
      <c r="BA91" s="93">
        <f>'063.4 - D.1.4.1. Vzduchot...'!H33</f>
        <v>0</v>
      </c>
      <c r="BB91" s="93">
        <f>'063.4 - D.1.4.1. Vzduchot...'!H34</f>
        <v>0</v>
      </c>
      <c r="BC91" s="93">
        <f>'063.4 - D.1.4.1. Vzduchot...'!H35</f>
        <v>0</v>
      </c>
      <c r="BD91" s="95">
        <f>'063.4 - D.1.4.1. Vzduchot...'!H36</f>
        <v>0</v>
      </c>
      <c r="BT91" s="96" t="s">
        <v>84</v>
      </c>
      <c r="BV91" s="96" t="s">
        <v>78</v>
      </c>
      <c r="BW91" s="96" t="s">
        <v>94</v>
      </c>
      <c r="BX91" s="96" t="s">
        <v>79</v>
      </c>
    </row>
    <row r="92" spans="1:76" s="5" customFormat="1" ht="16.5" customHeight="1">
      <c r="A92" s="87" t="s">
        <v>81</v>
      </c>
      <c r="B92" s="88"/>
      <c r="C92" s="89"/>
      <c r="D92" s="207" t="s">
        <v>95</v>
      </c>
      <c r="E92" s="207"/>
      <c r="F92" s="207"/>
      <c r="G92" s="207"/>
      <c r="H92" s="207"/>
      <c r="I92" s="90"/>
      <c r="J92" s="207" t="s">
        <v>96</v>
      </c>
      <c r="K92" s="207"/>
      <c r="L92" s="207"/>
      <c r="M92" s="207"/>
      <c r="N92" s="207"/>
      <c r="O92" s="207"/>
      <c r="P92" s="207"/>
      <c r="Q92" s="207"/>
      <c r="R92" s="207"/>
      <c r="S92" s="207"/>
      <c r="T92" s="207"/>
      <c r="U92" s="207"/>
      <c r="V92" s="207"/>
      <c r="W92" s="207"/>
      <c r="X92" s="207"/>
      <c r="Y92" s="207"/>
      <c r="Z92" s="207"/>
      <c r="AA92" s="207"/>
      <c r="AB92" s="207"/>
      <c r="AC92" s="207"/>
      <c r="AD92" s="207"/>
      <c r="AE92" s="207"/>
      <c r="AF92" s="207"/>
      <c r="AG92" s="195">
        <f>'063.5 - d.1.4.1. Stavební...'!M30</f>
        <v>0</v>
      </c>
      <c r="AH92" s="196"/>
      <c r="AI92" s="196"/>
      <c r="AJ92" s="196"/>
      <c r="AK92" s="196"/>
      <c r="AL92" s="196"/>
      <c r="AM92" s="196"/>
      <c r="AN92" s="195">
        <f t="shared" si="0"/>
        <v>0</v>
      </c>
      <c r="AO92" s="196"/>
      <c r="AP92" s="196"/>
      <c r="AQ92" s="91"/>
      <c r="AS92" s="92">
        <f>'063.5 - d.1.4.1. Stavební...'!M28</f>
        <v>0</v>
      </c>
      <c r="AT92" s="93">
        <f t="shared" si="1"/>
        <v>0</v>
      </c>
      <c r="AU92" s="94">
        <f>'063.5 - d.1.4.1. Stavební...'!W123</f>
        <v>26.149751000000002</v>
      </c>
      <c r="AV92" s="93">
        <f>'063.5 - d.1.4.1. Stavební...'!M32</f>
        <v>0</v>
      </c>
      <c r="AW92" s="93">
        <f>'063.5 - d.1.4.1. Stavební...'!M33</f>
        <v>0</v>
      </c>
      <c r="AX92" s="93">
        <f>'063.5 - d.1.4.1. Stavební...'!M34</f>
        <v>0</v>
      </c>
      <c r="AY92" s="93">
        <f>'063.5 - d.1.4.1. Stavební...'!M35</f>
        <v>0</v>
      </c>
      <c r="AZ92" s="93">
        <f>'063.5 - d.1.4.1. Stavební...'!H32</f>
        <v>0</v>
      </c>
      <c r="BA92" s="93">
        <f>'063.5 - d.1.4.1. Stavební...'!H33</f>
        <v>0</v>
      </c>
      <c r="BB92" s="93">
        <f>'063.5 - d.1.4.1. Stavební...'!H34</f>
        <v>0</v>
      </c>
      <c r="BC92" s="93">
        <f>'063.5 - d.1.4.1. Stavební...'!H35</f>
        <v>0</v>
      </c>
      <c r="BD92" s="95">
        <f>'063.5 - d.1.4.1. Stavební...'!H36</f>
        <v>0</v>
      </c>
      <c r="BT92" s="96" t="s">
        <v>84</v>
      </c>
      <c r="BV92" s="96" t="s">
        <v>78</v>
      </c>
      <c r="BW92" s="96" t="s">
        <v>97</v>
      </c>
      <c r="BX92" s="96" t="s">
        <v>79</v>
      </c>
    </row>
    <row r="93" spans="1:76" s="5" customFormat="1" ht="16.5" customHeight="1">
      <c r="A93" s="87" t="s">
        <v>81</v>
      </c>
      <c r="B93" s="88"/>
      <c r="C93" s="89"/>
      <c r="D93" s="207" t="s">
        <v>98</v>
      </c>
      <c r="E93" s="207"/>
      <c r="F93" s="207"/>
      <c r="G93" s="207"/>
      <c r="H93" s="207"/>
      <c r="I93" s="90"/>
      <c r="J93" s="207" t="s">
        <v>99</v>
      </c>
      <c r="K93" s="207"/>
      <c r="L93" s="207"/>
      <c r="M93" s="207"/>
      <c r="N93" s="207"/>
      <c r="O93" s="207"/>
      <c r="P93" s="207"/>
      <c r="Q93" s="207"/>
      <c r="R93" s="207"/>
      <c r="S93" s="207"/>
      <c r="T93" s="207"/>
      <c r="U93" s="207"/>
      <c r="V93" s="207"/>
      <c r="W93" s="207"/>
      <c r="X93" s="207"/>
      <c r="Y93" s="207"/>
      <c r="Z93" s="207"/>
      <c r="AA93" s="207"/>
      <c r="AB93" s="207"/>
      <c r="AC93" s="207"/>
      <c r="AD93" s="207"/>
      <c r="AE93" s="207"/>
      <c r="AF93" s="207"/>
      <c r="AG93" s="195">
        <f>'063.6 - Měření a regulace'!M30</f>
        <v>0</v>
      </c>
      <c r="AH93" s="196"/>
      <c r="AI93" s="196"/>
      <c r="AJ93" s="196"/>
      <c r="AK93" s="196"/>
      <c r="AL93" s="196"/>
      <c r="AM93" s="196"/>
      <c r="AN93" s="195">
        <f t="shared" si="0"/>
        <v>0</v>
      </c>
      <c r="AO93" s="196"/>
      <c r="AP93" s="196"/>
      <c r="AQ93" s="91"/>
      <c r="AS93" s="97">
        <f>'063.6 - Měření a regulace'!M28</f>
        <v>0</v>
      </c>
      <c r="AT93" s="98">
        <f t="shared" si="1"/>
        <v>0</v>
      </c>
      <c r="AU93" s="99">
        <f>'063.6 - Měření a regulace'!W113</f>
        <v>0.311</v>
      </c>
      <c r="AV93" s="98">
        <f>'063.6 - Měření a regulace'!M32</f>
        <v>0</v>
      </c>
      <c r="AW93" s="98">
        <f>'063.6 - Měření a regulace'!M33</f>
        <v>0</v>
      </c>
      <c r="AX93" s="98">
        <f>'063.6 - Měření a regulace'!M34</f>
        <v>0</v>
      </c>
      <c r="AY93" s="98">
        <f>'063.6 - Měření a regulace'!M35</f>
        <v>0</v>
      </c>
      <c r="AZ93" s="98">
        <f>'063.6 - Měření a regulace'!H32</f>
        <v>0</v>
      </c>
      <c r="BA93" s="98">
        <f>'063.6 - Měření a regulace'!H33</f>
        <v>0</v>
      </c>
      <c r="BB93" s="98">
        <f>'063.6 - Měření a regulace'!H34</f>
        <v>0</v>
      </c>
      <c r="BC93" s="98">
        <f>'063.6 - Měření a regulace'!H35</f>
        <v>0</v>
      </c>
      <c r="BD93" s="100">
        <f>'063.6 - Měření a regulace'!H36</f>
        <v>0</v>
      </c>
      <c r="BT93" s="96" t="s">
        <v>84</v>
      </c>
      <c r="BV93" s="96" t="s">
        <v>78</v>
      </c>
      <c r="BW93" s="96" t="s">
        <v>100</v>
      </c>
      <c r="BX93" s="96" t="s">
        <v>79</v>
      </c>
    </row>
    <row r="94" spans="1:76">
      <c r="B94" s="25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  <c r="AF94" s="27"/>
      <c r="AG94" s="27"/>
      <c r="AH94" s="27"/>
      <c r="AI94" s="27"/>
      <c r="AJ94" s="27"/>
      <c r="AK94" s="27"/>
      <c r="AL94" s="27"/>
      <c r="AM94" s="27"/>
      <c r="AN94" s="27"/>
      <c r="AO94" s="27"/>
      <c r="AP94" s="27"/>
      <c r="AQ94" s="26"/>
    </row>
    <row r="95" spans="1:76" s="1" customFormat="1" ht="30" customHeight="1">
      <c r="B95" s="34"/>
      <c r="C95" s="79" t="s">
        <v>101</v>
      </c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194">
        <v>0</v>
      </c>
      <c r="AH95" s="194"/>
      <c r="AI95" s="194"/>
      <c r="AJ95" s="194"/>
      <c r="AK95" s="194"/>
      <c r="AL95" s="194"/>
      <c r="AM95" s="194"/>
      <c r="AN95" s="194">
        <v>0</v>
      </c>
      <c r="AO95" s="194"/>
      <c r="AP95" s="194"/>
      <c r="AQ95" s="36"/>
      <c r="AS95" s="75" t="s">
        <v>102</v>
      </c>
      <c r="AT95" s="76" t="s">
        <v>103</v>
      </c>
      <c r="AU95" s="76" t="s">
        <v>40</v>
      </c>
      <c r="AV95" s="77" t="s">
        <v>63</v>
      </c>
    </row>
    <row r="96" spans="1:76" s="1" customFormat="1" ht="10.9" customHeight="1"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6"/>
      <c r="AS96" s="101"/>
      <c r="AT96" s="55"/>
      <c r="AU96" s="55"/>
      <c r="AV96" s="57"/>
    </row>
    <row r="97" spans="2:43" s="1" customFormat="1" ht="30" customHeight="1">
      <c r="B97" s="34"/>
      <c r="C97" s="102" t="s">
        <v>104</v>
      </c>
      <c r="D97" s="103"/>
      <c r="E97" s="103"/>
      <c r="F97" s="103"/>
      <c r="G97" s="103"/>
      <c r="H97" s="103"/>
      <c r="I97" s="103"/>
      <c r="J97" s="103"/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3"/>
      <c r="Z97" s="103"/>
      <c r="AA97" s="103"/>
      <c r="AB97" s="103"/>
      <c r="AC97" s="103"/>
      <c r="AD97" s="103"/>
      <c r="AE97" s="103"/>
      <c r="AF97" s="103"/>
      <c r="AG97" s="206">
        <f>ROUND(AG87+AG95,2)</f>
        <v>0</v>
      </c>
      <c r="AH97" s="206"/>
      <c r="AI97" s="206"/>
      <c r="AJ97" s="206"/>
      <c r="AK97" s="206"/>
      <c r="AL97" s="206"/>
      <c r="AM97" s="206"/>
      <c r="AN97" s="206">
        <f>AN87+AN95</f>
        <v>0</v>
      </c>
      <c r="AO97" s="206"/>
      <c r="AP97" s="206"/>
      <c r="AQ97" s="36"/>
    </row>
    <row r="98" spans="2:43" s="1" customFormat="1" ht="6.95" customHeight="1">
      <c r="B98" s="58"/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  <c r="AE98" s="59"/>
      <c r="AF98" s="59"/>
      <c r="AG98" s="59"/>
      <c r="AH98" s="59"/>
      <c r="AI98" s="59"/>
      <c r="AJ98" s="59"/>
      <c r="AK98" s="59"/>
      <c r="AL98" s="59"/>
      <c r="AM98" s="59"/>
      <c r="AN98" s="59"/>
      <c r="AO98" s="59"/>
      <c r="AP98" s="59"/>
      <c r="AQ98" s="60"/>
    </row>
  </sheetData>
  <mergeCells count="65">
    <mergeCell ref="L31:O31"/>
    <mergeCell ref="W31:AE31"/>
    <mergeCell ref="AK31:AO31"/>
    <mergeCell ref="C2:AP2"/>
    <mergeCell ref="C4:AP4"/>
    <mergeCell ref="K5:AO5"/>
    <mergeCell ref="K6:AO6"/>
    <mergeCell ref="E23:AN23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D88:H88"/>
    <mergeCell ref="J88:AF88"/>
    <mergeCell ref="AN89:AP89"/>
    <mergeCell ref="AG89:AM89"/>
    <mergeCell ref="D89:H89"/>
    <mergeCell ref="J89:AF89"/>
    <mergeCell ref="D90:H90"/>
    <mergeCell ref="J90:AF90"/>
    <mergeCell ref="AN91:AP91"/>
    <mergeCell ref="AG91:AM91"/>
    <mergeCell ref="D91:H91"/>
    <mergeCell ref="J91:AF91"/>
    <mergeCell ref="AG97:AM97"/>
    <mergeCell ref="AN97:AP97"/>
    <mergeCell ref="AN92:AP92"/>
    <mergeCell ref="AG92:AM92"/>
    <mergeCell ref="D92:H92"/>
    <mergeCell ref="J92:AF92"/>
    <mergeCell ref="AN93:AP93"/>
    <mergeCell ref="AG93:AM93"/>
    <mergeCell ref="D93:H93"/>
    <mergeCell ref="J93:AF93"/>
    <mergeCell ref="AR2:BE2"/>
    <mergeCell ref="AG87:AM87"/>
    <mergeCell ref="AN87:AP87"/>
    <mergeCell ref="AG95:AM95"/>
    <mergeCell ref="AN95:AP95"/>
    <mergeCell ref="AN90:AP90"/>
    <mergeCell ref="AG90:AM90"/>
    <mergeCell ref="AN88:AP88"/>
    <mergeCell ref="AG88:AM88"/>
    <mergeCell ref="AS82:AT84"/>
    <mergeCell ref="AM83:AP83"/>
    <mergeCell ref="AK26:AO26"/>
    <mergeCell ref="AK27:AO27"/>
    <mergeCell ref="AK29:AO29"/>
  </mergeCells>
  <hyperlinks>
    <hyperlink ref="K1:S1" location="C2" display="1) Souhrnný list stavby"/>
    <hyperlink ref="W1:AF1" location="C87" display="2) Rekapitulace objektů"/>
    <hyperlink ref="A88" location="'063.1 - D.1.4.1  Voda, ka...'!C2" display="/"/>
    <hyperlink ref="A89" location="'063.2 - D.1.4.1.  Plyn'!C2" display="/"/>
    <hyperlink ref="A90" location="'063.3 - D.1.4.1. Vytápění'!C2" display="/"/>
    <hyperlink ref="A91" location="'063.4 - D.1.4.1. Vzduchot...'!C2" display="/"/>
    <hyperlink ref="A92" location="'063.5 - d.1.4.1. Stavební...'!C2" display="/"/>
    <hyperlink ref="A93" location="'063.6 - Měření a regulace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64"/>
  <sheetViews>
    <sheetView showGridLines="0" workbookViewId="0">
      <pane ySplit="1" topLeftCell="A3" activePane="bottomLeft" state="frozen"/>
      <selection pane="bottomLeft" activeCell="N97" sqref="N9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4"/>
      <c r="B1" s="14"/>
      <c r="C1" s="14"/>
      <c r="D1" s="15" t="s">
        <v>1</v>
      </c>
      <c r="E1" s="14"/>
      <c r="F1" s="16" t="s">
        <v>105</v>
      </c>
      <c r="G1" s="16"/>
      <c r="H1" s="236" t="s">
        <v>106</v>
      </c>
      <c r="I1" s="236"/>
      <c r="J1" s="236"/>
      <c r="K1" s="236"/>
      <c r="L1" s="16" t="s">
        <v>107</v>
      </c>
      <c r="M1" s="14"/>
      <c r="N1" s="14"/>
      <c r="O1" s="15" t="s">
        <v>108</v>
      </c>
      <c r="P1" s="14"/>
      <c r="Q1" s="14"/>
      <c r="R1" s="14"/>
      <c r="S1" s="16" t="s">
        <v>109</v>
      </c>
      <c r="T1" s="16"/>
      <c r="U1" s="104"/>
      <c r="V1" s="10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23" t="s">
        <v>7</v>
      </c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S2" s="191" t="s">
        <v>8</v>
      </c>
      <c r="T2" s="192"/>
      <c r="U2" s="192"/>
      <c r="V2" s="192"/>
      <c r="W2" s="192"/>
      <c r="X2" s="192"/>
      <c r="Y2" s="192"/>
      <c r="Z2" s="192"/>
      <c r="AA2" s="192"/>
      <c r="AB2" s="192"/>
      <c r="AC2" s="192"/>
      <c r="AT2" s="21" t="s">
        <v>85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84</v>
      </c>
    </row>
    <row r="4" spans="1:66" ht="36.950000000000003" customHeight="1">
      <c r="B4" s="25"/>
      <c r="C4" s="216" t="s">
        <v>110</v>
      </c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6"/>
      <c r="T4" s="20" t="s">
        <v>13</v>
      </c>
      <c r="AT4" s="21" t="s">
        <v>6</v>
      </c>
    </row>
    <row r="5" spans="1:66" ht="6.95" customHeight="1">
      <c r="B5" s="25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6"/>
    </row>
    <row r="6" spans="1:66" ht="25.35" customHeight="1">
      <c r="B6" s="25"/>
      <c r="C6" s="27"/>
      <c r="D6" s="31" t="s">
        <v>17</v>
      </c>
      <c r="E6" s="27"/>
      <c r="F6" s="244" t="str">
        <f>'Rekapitulace stavby'!K6</f>
        <v>Snížení energetické náročnosti DPS 2 - Kotelna</v>
      </c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7"/>
      <c r="R6" s="26"/>
    </row>
    <row r="7" spans="1:66" s="1" customFormat="1" ht="32.85" customHeight="1">
      <c r="B7" s="34"/>
      <c r="C7" s="35"/>
      <c r="D7" s="30" t="s">
        <v>111</v>
      </c>
      <c r="E7" s="35"/>
      <c r="F7" s="226" t="s">
        <v>112</v>
      </c>
      <c r="G7" s="243"/>
      <c r="H7" s="243"/>
      <c r="I7" s="243"/>
      <c r="J7" s="243"/>
      <c r="K7" s="243"/>
      <c r="L7" s="243"/>
      <c r="M7" s="243"/>
      <c r="N7" s="243"/>
      <c r="O7" s="243"/>
      <c r="P7" s="243"/>
      <c r="Q7" s="35"/>
      <c r="R7" s="36"/>
    </row>
    <row r="8" spans="1:66" s="1" customFormat="1" ht="14.45" customHeight="1">
      <c r="B8" s="34"/>
      <c r="C8" s="35"/>
      <c r="D8" s="31" t="s">
        <v>19</v>
      </c>
      <c r="E8" s="35"/>
      <c r="F8" s="29" t="s">
        <v>5</v>
      </c>
      <c r="G8" s="35"/>
      <c r="H8" s="35"/>
      <c r="I8" s="35"/>
      <c r="J8" s="35"/>
      <c r="K8" s="35"/>
      <c r="L8" s="35"/>
      <c r="M8" s="31" t="s">
        <v>20</v>
      </c>
      <c r="N8" s="35"/>
      <c r="O8" s="29" t="s">
        <v>5</v>
      </c>
      <c r="P8" s="35"/>
      <c r="Q8" s="35"/>
      <c r="R8" s="36"/>
    </row>
    <row r="9" spans="1:66" s="1" customFormat="1" ht="14.45" customHeight="1">
      <c r="B9" s="34"/>
      <c r="C9" s="35"/>
      <c r="D9" s="31" t="s">
        <v>21</v>
      </c>
      <c r="E9" s="35"/>
      <c r="F9" s="29" t="s">
        <v>22</v>
      </c>
      <c r="G9" s="35"/>
      <c r="H9" s="35"/>
      <c r="I9" s="35"/>
      <c r="J9" s="35"/>
      <c r="K9" s="35"/>
      <c r="L9" s="35"/>
      <c r="M9" s="31" t="s">
        <v>23</v>
      </c>
      <c r="N9" s="35"/>
      <c r="O9" s="246" t="str">
        <f>'Rekapitulace stavby'!AN8</f>
        <v>9. 6. 2018</v>
      </c>
      <c r="P9" s="246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31" t="s">
        <v>25</v>
      </c>
      <c r="E11" s="35"/>
      <c r="F11" s="35"/>
      <c r="G11" s="35"/>
      <c r="H11" s="35"/>
      <c r="I11" s="35"/>
      <c r="J11" s="35"/>
      <c r="K11" s="35"/>
      <c r="L11" s="35"/>
      <c r="M11" s="31" t="s">
        <v>26</v>
      </c>
      <c r="N11" s="35"/>
      <c r="O11" s="225" t="s">
        <v>5</v>
      </c>
      <c r="P11" s="225"/>
      <c r="Q11" s="35"/>
      <c r="R11" s="36"/>
    </row>
    <row r="12" spans="1:66" s="1" customFormat="1" ht="18" customHeight="1">
      <c r="B12" s="34"/>
      <c r="C12" s="35"/>
      <c r="D12" s="35"/>
      <c r="E12" s="29" t="s">
        <v>27</v>
      </c>
      <c r="F12" s="35"/>
      <c r="G12" s="35"/>
      <c r="H12" s="35"/>
      <c r="I12" s="35"/>
      <c r="J12" s="35"/>
      <c r="K12" s="35"/>
      <c r="L12" s="35"/>
      <c r="M12" s="31" t="s">
        <v>28</v>
      </c>
      <c r="N12" s="35"/>
      <c r="O12" s="225" t="s">
        <v>5</v>
      </c>
      <c r="P12" s="225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31" t="s">
        <v>29</v>
      </c>
      <c r="E14" s="35"/>
      <c r="F14" s="35"/>
      <c r="G14" s="35"/>
      <c r="H14" s="35"/>
      <c r="I14" s="35"/>
      <c r="J14" s="35"/>
      <c r="K14" s="35"/>
      <c r="L14" s="35"/>
      <c r="M14" s="31" t="s">
        <v>26</v>
      </c>
      <c r="N14" s="35"/>
      <c r="O14" s="225" t="str">
        <f>IF('Rekapitulace stavby'!AN13="","",'Rekapitulace stavby'!AN13)</f>
        <v/>
      </c>
      <c r="P14" s="225"/>
      <c r="Q14" s="35"/>
      <c r="R14" s="36"/>
    </row>
    <row r="15" spans="1:66" s="1" customFormat="1" ht="18" customHeight="1">
      <c r="B15" s="34"/>
      <c r="C15" s="35"/>
      <c r="D15" s="35"/>
      <c r="E15" s="29" t="str">
        <f>IF('Rekapitulace stavby'!E14="","",'Rekapitulace stavby'!E14)</f>
        <v xml:space="preserve"> </v>
      </c>
      <c r="F15" s="35"/>
      <c r="G15" s="35"/>
      <c r="H15" s="35"/>
      <c r="I15" s="35"/>
      <c r="J15" s="35"/>
      <c r="K15" s="35"/>
      <c r="L15" s="35"/>
      <c r="M15" s="31" t="s">
        <v>28</v>
      </c>
      <c r="N15" s="35"/>
      <c r="O15" s="225" t="str">
        <f>IF('Rekapitulace stavby'!AN14="","",'Rekapitulace stavby'!AN14)</f>
        <v/>
      </c>
      <c r="P15" s="225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31" t="s">
        <v>31</v>
      </c>
      <c r="E17" s="35"/>
      <c r="F17" s="35"/>
      <c r="G17" s="35"/>
      <c r="H17" s="35"/>
      <c r="I17" s="35"/>
      <c r="J17" s="35"/>
      <c r="K17" s="35"/>
      <c r="L17" s="35"/>
      <c r="M17" s="31" t="s">
        <v>26</v>
      </c>
      <c r="N17" s="35"/>
      <c r="O17" s="225" t="s">
        <v>5</v>
      </c>
      <c r="P17" s="225"/>
      <c r="Q17" s="35"/>
      <c r="R17" s="36"/>
    </row>
    <row r="18" spans="2:18" s="1" customFormat="1" ht="18" customHeight="1">
      <c r="B18" s="34"/>
      <c r="C18" s="35"/>
      <c r="D18" s="35"/>
      <c r="E18" s="29" t="s">
        <v>32</v>
      </c>
      <c r="F18" s="35"/>
      <c r="G18" s="35"/>
      <c r="H18" s="35"/>
      <c r="I18" s="35"/>
      <c r="J18" s="35"/>
      <c r="K18" s="35"/>
      <c r="L18" s="35"/>
      <c r="M18" s="31" t="s">
        <v>28</v>
      </c>
      <c r="N18" s="35"/>
      <c r="O18" s="225" t="s">
        <v>5</v>
      </c>
      <c r="P18" s="225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31" t="s">
        <v>34</v>
      </c>
      <c r="E20" s="35"/>
      <c r="F20" s="35"/>
      <c r="G20" s="35"/>
      <c r="H20" s="35"/>
      <c r="I20" s="35"/>
      <c r="J20" s="35"/>
      <c r="K20" s="35"/>
      <c r="L20" s="35"/>
      <c r="M20" s="31" t="s">
        <v>26</v>
      </c>
      <c r="N20" s="35"/>
      <c r="O20" s="225" t="s">
        <v>5</v>
      </c>
      <c r="P20" s="225"/>
      <c r="Q20" s="35"/>
      <c r="R20" s="36"/>
    </row>
    <row r="21" spans="2:18" s="1" customFormat="1" ht="18" customHeight="1">
      <c r="B21" s="34"/>
      <c r="C21" s="35"/>
      <c r="D21" s="35"/>
      <c r="E21" s="29" t="s">
        <v>35</v>
      </c>
      <c r="F21" s="35"/>
      <c r="G21" s="35"/>
      <c r="H21" s="35"/>
      <c r="I21" s="35"/>
      <c r="J21" s="35"/>
      <c r="K21" s="35"/>
      <c r="L21" s="35"/>
      <c r="M21" s="31" t="s">
        <v>28</v>
      </c>
      <c r="N21" s="35"/>
      <c r="O21" s="225" t="s">
        <v>5</v>
      </c>
      <c r="P21" s="225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31" t="s">
        <v>36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>
      <c r="B24" s="34"/>
      <c r="C24" s="35"/>
      <c r="D24" s="35"/>
      <c r="E24" s="227" t="s">
        <v>5</v>
      </c>
      <c r="F24" s="227"/>
      <c r="G24" s="227"/>
      <c r="H24" s="227"/>
      <c r="I24" s="227"/>
      <c r="J24" s="227"/>
      <c r="K24" s="227"/>
      <c r="L24" s="227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05" t="s">
        <v>113</v>
      </c>
      <c r="E27" s="35"/>
      <c r="F27" s="35"/>
      <c r="G27" s="35"/>
      <c r="H27" s="35"/>
      <c r="I27" s="35"/>
      <c r="J27" s="35"/>
      <c r="K27" s="35"/>
      <c r="L27" s="35"/>
      <c r="M27" s="202">
        <f>N88</f>
        <v>0</v>
      </c>
      <c r="N27" s="202"/>
      <c r="O27" s="202"/>
      <c r="P27" s="202"/>
      <c r="Q27" s="35"/>
      <c r="R27" s="36"/>
    </row>
    <row r="28" spans="2:18" s="1" customFormat="1" ht="14.45" customHeight="1">
      <c r="B28" s="34"/>
      <c r="C28" s="35"/>
      <c r="D28" s="33" t="s">
        <v>114</v>
      </c>
      <c r="E28" s="35"/>
      <c r="F28" s="35"/>
      <c r="G28" s="35"/>
      <c r="H28" s="35"/>
      <c r="I28" s="35"/>
      <c r="J28" s="35"/>
      <c r="K28" s="35"/>
      <c r="L28" s="35"/>
      <c r="M28" s="202">
        <f>N94</f>
        <v>0</v>
      </c>
      <c r="N28" s="202"/>
      <c r="O28" s="202"/>
      <c r="P28" s="202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06" t="s">
        <v>39</v>
      </c>
      <c r="E30" s="35"/>
      <c r="F30" s="35"/>
      <c r="G30" s="35"/>
      <c r="H30" s="35"/>
      <c r="I30" s="35"/>
      <c r="J30" s="35"/>
      <c r="K30" s="35"/>
      <c r="L30" s="35"/>
      <c r="M30" s="261">
        <f>ROUND(M27+M28,2)</f>
        <v>0</v>
      </c>
      <c r="N30" s="243"/>
      <c r="O30" s="243"/>
      <c r="P30" s="243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40</v>
      </c>
      <c r="E32" s="41" t="s">
        <v>41</v>
      </c>
      <c r="F32" s="42">
        <v>0.21</v>
      </c>
      <c r="G32" s="107" t="s">
        <v>42</v>
      </c>
      <c r="H32" s="258">
        <f>ROUND((SUM(BE94:BE97)+SUM(BE115:BE163)), 2)</f>
        <v>0</v>
      </c>
      <c r="I32" s="243"/>
      <c r="J32" s="243"/>
      <c r="K32" s="35"/>
      <c r="L32" s="35"/>
      <c r="M32" s="258">
        <f>ROUND(ROUND((SUM(BE94:BE97)+SUM(BE115:BE163)), 2)*F32, 2)</f>
        <v>0</v>
      </c>
      <c r="N32" s="243"/>
      <c r="O32" s="243"/>
      <c r="P32" s="243"/>
      <c r="Q32" s="35"/>
      <c r="R32" s="36"/>
    </row>
    <row r="33" spans="2:18" s="1" customFormat="1" ht="14.45" customHeight="1">
      <c r="B33" s="34"/>
      <c r="C33" s="35"/>
      <c r="D33" s="35"/>
      <c r="E33" s="41" t="s">
        <v>43</v>
      </c>
      <c r="F33" s="42">
        <v>0.15</v>
      </c>
      <c r="G33" s="107" t="s">
        <v>42</v>
      </c>
      <c r="H33" s="258">
        <f>ROUND((SUM(BF94:BF97)+SUM(BF115:BF163)), 2)</f>
        <v>0</v>
      </c>
      <c r="I33" s="243"/>
      <c r="J33" s="243"/>
      <c r="K33" s="35"/>
      <c r="L33" s="35"/>
      <c r="M33" s="258">
        <f>ROUND(ROUND((SUM(BF94:BF97)+SUM(BF115:BF163)), 2)*F33, 2)</f>
        <v>0</v>
      </c>
      <c r="N33" s="243"/>
      <c r="O33" s="243"/>
      <c r="P33" s="243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44</v>
      </c>
      <c r="F34" s="42">
        <v>0.21</v>
      </c>
      <c r="G34" s="107" t="s">
        <v>42</v>
      </c>
      <c r="H34" s="258">
        <f>ROUND((SUM(BG94:BG97)+SUM(BG115:BG163)), 2)</f>
        <v>0</v>
      </c>
      <c r="I34" s="243"/>
      <c r="J34" s="243"/>
      <c r="K34" s="35"/>
      <c r="L34" s="35"/>
      <c r="M34" s="258">
        <v>0</v>
      </c>
      <c r="N34" s="243"/>
      <c r="O34" s="243"/>
      <c r="P34" s="243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45</v>
      </c>
      <c r="F35" s="42">
        <v>0.15</v>
      </c>
      <c r="G35" s="107" t="s">
        <v>42</v>
      </c>
      <c r="H35" s="258">
        <f>ROUND((SUM(BH94:BH97)+SUM(BH115:BH163)), 2)</f>
        <v>0</v>
      </c>
      <c r="I35" s="243"/>
      <c r="J35" s="243"/>
      <c r="K35" s="35"/>
      <c r="L35" s="35"/>
      <c r="M35" s="258">
        <v>0</v>
      </c>
      <c r="N35" s="243"/>
      <c r="O35" s="243"/>
      <c r="P35" s="243"/>
      <c r="Q35" s="35"/>
      <c r="R35" s="36"/>
    </row>
    <row r="36" spans="2:18" s="1" customFormat="1" ht="14.45" hidden="1" customHeight="1">
      <c r="B36" s="34"/>
      <c r="C36" s="35"/>
      <c r="D36" s="35"/>
      <c r="E36" s="41" t="s">
        <v>46</v>
      </c>
      <c r="F36" s="42">
        <v>0</v>
      </c>
      <c r="G36" s="107" t="s">
        <v>42</v>
      </c>
      <c r="H36" s="258">
        <f>ROUND((SUM(BI94:BI97)+SUM(BI115:BI163)), 2)</f>
        <v>0</v>
      </c>
      <c r="I36" s="243"/>
      <c r="J36" s="243"/>
      <c r="K36" s="35"/>
      <c r="L36" s="35"/>
      <c r="M36" s="258">
        <v>0</v>
      </c>
      <c r="N36" s="243"/>
      <c r="O36" s="243"/>
      <c r="P36" s="243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03"/>
      <c r="D38" s="108" t="s">
        <v>47</v>
      </c>
      <c r="E38" s="74"/>
      <c r="F38" s="74"/>
      <c r="G38" s="109" t="s">
        <v>48</v>
      </c>
      <c r="H38" s="110" t="s">
        <v>49</v>
      </c>
      <c r="I38" s="74"/>
      <c r="J38" s="74"/>
      <c r="K38" s="74"/>
      <c r="L38" s="259">
        <f>SUM(M30:M36)</f>
        <v>0</v>
      </c>
      <c r="M38" s="259"/>
      <c r="N38" s="259"/>
      <c r="O38" s="259"/>
      <c r="P38" s="260"/>
      <c r="Q38" s="103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>
      <c r="B41" s="25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6"/>
    </row>
    <row r="42" spans="2:18">
      <c r="B42" s="25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6"/>
    </row>
    <row r="43" spans="2:18">
      <c r="B43" s="25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6"/>
    </row>
    <row r="44" spans="2:18">
      <c r="B44" s="25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6"/>
    </row>
    <row r="45" spans="2:18">
      <c r="B45" s="25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6"/>
    </row>
    <row r="46" spans="2:18">
      <c r="B46" s="25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6"/>
    </row>
    <row r="47" spans="2:18">
      <c r="B47" s="25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6"/>
    </row>
    <row r="48" spans="2:18">
      <c r="B48" s="25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6"/>
    </row>
    <row r="49" spans="2:18">
      <c r="B49" s="25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6"/>
    </row>
    <row r="50" spans="2:18" s="1" customFormat="1" ht="15">
      <c r="B50" s="34"/>
      <c r="C50" s="35"/>
      <c r="D50" s="49" t="s">
        <v>50</v>
      </c>
      <c r="E50" s="50"/>
      <c r="F50" s="50"/>
      <c r="G50" s="50"/>
      <c r="H50" s="51"/>
      <c r="I50" s="35"/>
      <c r="J50" s="49" t="s">
        <v>51</v>
      </c>
      <c r="K50" s="50"/>
      <c r="L50" s="50"/>
      <c r="M50" s="50"/>
      <c r="N50" s="50"/>
      <c r="O50" s="50"/>
      <c r="P50" s="51"/>
      <c r="Q50" s="35"/>
      <c r="R50" s="36"/>
    </row>
    <row r="51" spans="2:18">
      <c r="B51" s="25"/>
      <c r="C51" s="27"/>
      <c r="D51" s="52"/>
      <c r="E51" s="27"/>
      <c r="F51" s="27"/>
      <c r="G51" s="27"/>
      <c r="H51" s="53"/>
      <c r="I51" s="27"/>
      <c r="J51" s="52"/>
      <c r="K51" s="27"/>
      <c r="L51" s="27"/>
      <c r="M51" s="27"/>
      <c r="N51" s="27"/>
      <c r="O51" s="27"/>
      <c r="P51" s="53"/>
      <c r="Q51" s="27"/>
      <c r="R51" s="26"/>
    </row>
    <row r="52" spans="2:18">
      <c r="B52" s="25"/>
      <c r="C52" s="27"/>
      <c r="D52" s="52"/>
      <c r="E52" s="27"/>
      <c r="F52" s="27"/>
      <c r="G52" s="27"/>
      <c r="H52" s="53"/>
      <c r="I52" s="27"/>
      <c r="J52" s="52"/>
      <c r="K52" s="27"/>
      <c r="L52" s="27"/>
      <c r="M52" s="27"/>
      <c r="N52" s="27"/>
      <c r="O52" s="27"/>
      <c r="P52" s="53"/>
      <c r="Q52" s="27"/>
      <c r="R52" s="26"/>
    </row>
    <row r="53" spans="2:18">
      <c r="B53" s="25"/>
      <c r="C53" s="27"/>
      <c r="D53" s="52"/>
      <c r="E53" s="27"/>
      <c r="F53" s="27"/>
      <c r="G53" s="27"/>
      <c r="H53" s="53"/>
      <c r="I53" s="27"/>
      <c r="J53" s="52"/>
      <c r="K53" s="27"/>
      <c r="L53" s="27"/>
      <c r="M53" s="27"/>
      <c r="N53" s="27"/>
      <c r="O53" s="27"/>
      <c r="P53" s="53"/>
      <c r="Q53" s="27"/>
      <c r="R53" s="26"/>
    </row>
    <row r="54" spans="2:18">
      <c r="B54" s="25"/>
      <c r="C54" s="27"/>
      <c r="D54" s="52"/>
      <c r="E54" s="27"/>
      <c r="F54" s="27"/>
      <c r="G54" s="27"/>
      <c r="H54" s="53"/>
      <c r="I54" s="27"/>
      <c r="J54" s="52"/>
      <c r="K54" s="27"/>
      <c r="L54" s="27"/>
      <c r="M54" s="27"/>
      <c r="N54" s="27"/>
      <c r="O54" s="27"/>
      <c r="P54" s="53"/>
      <c r="Q54" s="27"/>
      <c r="R54" s="26"/>
    </row>
    <row r="55" spans="2:18">
      <c r="B55" s="25"/>
      <c r="C55" s="27"/>
      <c r="D55" s="52"/>
      <c r="E55" s="27"/>
      <c r="F55" s="27"/>
      <c r="G55" s="27"/>
      <c r="H55" s="53"/>
      <c r="I55" s="27"/>
      <c r="J55" s="52"/>
      <c r="K55" s="27"/>
      <c r="L55" s="27"/>
      <c r="M55" s="27"/>
      <c r="N55" s="27"/>
      <c r="O55" s="27"/>
      <c r="P55" s="53"/>
      <c r="Q55" s="27"/>
      <c r="R55" s="26"/>
    </row>
    <row r="56" spans="2:18">
      <c r="B56" s="25"/>
      <c r="C56" s="27"/>
      <c r="D56" s="52"/>
      <c r="E56" s="27"/>
      <c r="F56" s="27"/>
      <c r="G56" s="27"/>
      <c r="H56" s="53"/>
      <c r="I56" s="27"/>
      <c r="J56" s="52"/>
      <c r="K56" s="27"/>
      <c r="L56" s="27"/>
      <c r="M56" s="27"/>
      <c r="N56" s="27"/>
      <c r="O56" s="27"/>
      <c r="P56" s="53"/>
      <c r="Q56" s="27"/>
      <c r="R56" s="26"/>
    </row>
    <row r="57" spans="2:18">
      <c r="B57" s="25"/>
      <c r="C57" s="27"/>
      <c r="D57" s="52"/>
      <c r="E57" s="27"/>
      <c r="F57" s="27"/>
      <c r="G57" s="27"/>
      <c r="H57" s="53"/>
      <c r="I57" s="27"/>
      <c r="J57" s="52"/>
      <c r="K57" s="27"/>
      <c r="L57" s="27"/>
      <c r="M57" s="27"/>
      <c r="N57" s="27"/>
      <c r="O57" s="27"/>
      <c r="P57" s="53"/>
      <c r="Q57" s="27"/>
      <c r="R57" s="26"/>
    </row>
    <row r="58" spans="2:18">
      <c r="B58" s="25"/>
      <c r="C58" s="27"/>
      <c r="D58" s="52"/>
      <c r="E58" s="27"/>
      <c r="F58" s="27"/>
      <c r="G58" s="27"/>
      <c r="H58" s="53"/>
      <c r="I58" s="27"/>
      <c r="J58" s="52"/>
      <c r="K58" s="27"/>
      <c r="L58" s="27"/>
      <c r="M58" s="27"/>
      <c r="N58" s="27"/>
      <c r="O58" s="27"/>
      <c r="P58" s="53"/>
      <c r="Q58" s="27"/>
      <c r="R58" s="26"/>
    </row>
    <row r="59" spans="2:18" s="1" customFormat="1" ht="15">
      <c r="B59" s="34"/>
      <c r="C59" s="35"/>
      <c r="D59" s="54" t="s">
        <v>52</v>
      </c>
      <c r="E59" s="55"/>
      <c r="F59" s="55"/>
      <c r="G59" s="56" t="s">
        <v>53</v>
      </c>
      <c r="H59" s="57"/>
      <c r="I59" s="35"/>
      <c r="J59" s="54" t="s">
        <v>52</v>
      </c>
      <c r="K59" s="55"/>
      <c r="L59" s="55"/>
      <c r="M59" s="55"/>
      <c r="N59" s="56" t="s">
        <v>53</v>
      </c>
      <c r="O59" s="55"/>
      <c r="P59" s="57"/>
      <c r="Q59" s="35"/>
      <c r="R59" s="36"/>
    </row>
    <row r="60" spans="2:18">
      <c r="B60" s="25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6"/>
    </row>
    <row r="61" spans="2:18" s="1" customFormat="1" ht="15">
      <c r="B61" s="34"/>
      <c r="C61" s="35"/>
      <c r="D61" s="49" t="s">
        <v>54</v>
      </c>
      <c r="E61" s="50"/>
      <c r="F61" s="50"/>
      <c r="G61" s="50"/>
      <c r="H61" s="51"/>
      <c r="I61" s="35"/>
      <c r="J61" s="49" t="s">
        <v>55</v>
      </c>
      <c r="K61" s="50"/>
      <c r="L61" s="50"/>
      <c r="M61" s="50"/>
      <c r="N61" s="50"/>
      <c r="O61" s="50"/>
      <c r="P61" s="51"/>
      <c r="Q61" s="35"/>
      <c r="R61" s="36"/>
    </row>
    <row r="62" spans="2:18">
      <c r="B62" s="25"/>
      <c r="C62" s="27"/>
      <c r="D62" s="52"/>
      <c r="E62" s="27"/>
      <c r="F62" s="27"/>
      <c r="G62" s="27"/>
      <c r="H62" s="53"/>
      <c r="I62" s="27"/>
      <c r="J62" s="52"/>
      <c r="K62" s="27"/>
      <c r="L62" s="27"/>
      <c r="M62" s="27"/>
      <c r="N62" s="27"/>
      <c r="O62" s="27"/>
      <c r="P62" s="53"/>
      <c r="Q62" s="27"/>
      <c r="R62" s="26"/>
    </row>
    <row r="63" spans="2:18">
      <c r="B63" s="25"/>
      <c r="C63" s="27"/>
      <c r="D63" s="52"/>
      <c r="E63" s="27"/>
      <c r="F63" s="27"/>
      <c r="G63" s="27"/>
      <c r="H63" s="53"/>
      <c r="I63" s="27"/>
      <c r="J63" s="52"/>
      <c r="K63" s="27"/>
      <c r="L63" s="27"/>
      <c r="M63" s="27"/>
      <c r="N63" s="27"/>
      <c r="O63" s="27"/>
      <c r="P63" s="53"/>
      <c r="Q63" s="27"/>
      <c r="R63" s="26"/>
    </row>
    <row r="64" spans="2:18">
      <c r="B64" s="25"/>
      <c r="C64" s="27"/>
      <c r="D64" s="52"/>
      <c r="E64" s="27"/>
      <c r="F64" s="27"/>
      <c r="G64" s="27"/>
      <c r="H64" s="53"/>
      <c r="I64" s="27"/>
      <c r="J64" s="52"/>
      <c r="K64" s="27"/>
      <c r="L64" s="27"/>
      <c r="M64" s="27"/>
      <c r="N64" s="27"/>
      <c r="O64" s="27"/>
      <c r="P64" s="53"/>
      <c r="Q64" s="27"/>
      <c r="R64" s="26"/>
    </row>
    <row r="65" spans="2:18">
      <c r="B65" s="25"/>
      <c r="C65" s="27"/>
      <c r="D65" s="52"/>
      <c r="E65" s="27"/>
      <c r="F65" s="27"/>
      <c r="G65" s="27"/>
      <c r="H65" s="53"/>
      <c r="I65" s="27"/>
      <c r="J65" s="52"/>
      <c r="K65" s="27"/>
      <c r="L65" s="27"/>
      <c r="M65" s="27"/>
      <c r="N65" s="27"/>
      <c r="O65" s="27"/>
      <c r="P65" s="53"/>
      <c r="Q65" s="27"/>
      <c r="R65" s="26"/>
    </row>
    <row r="66" spans="2:18">
      <c r="B66" s="25"/>
      <c r="C66" s="27"/>
      <c r="D66" s="52"/>
      <c r="E66" s="27"/>
      <c r="F66" s="27"/>
      <c r="G66" s="27"/>
      <c r="H66" s="53"/>
      <c r="I66" s="27"/>
      <c r="J66" s="52"/>
      <c r="K66" s="27"/>
      <c r="L66" s="27"/>
      <c r="M66" s="27"/>
      <c r="N66" s="27"/>
      <c r="O66" s="27"/>
      <c r="P66" s="53"/>
      <c r="Q66" s="27"/>
      <c r="R66" s="26"/>
    </row>
    <row r="67" spans="2:18">
      <c r="B67" s="25"/>
      <c r="C67" s="27"/>
      <c r="D67" s="52"/>
      <c r="E67" s="27"/>
      <c r="F67" s="27"/>
      <c r="G67" s="27"/>
      <c r="H67" s="53"/>
      <c r="I67" s="27"/>
      <c r="J67" s="52"/>
      <c r="K67" s="27"/>
      <c r="L67" s="27"/>
      <c r="M67" s="27"/>
      <c r="N67" s="27"/>
      <c r="O67" s="27"/>
      <c r="P67" s="53"/>
      <c r="Q67" s="27"/>
      <c r="R67" s="26"/>
    </row>
    <row r="68" spans="2:18">
      <c r="B68" s="25"/>
      <c r="C68" s="27"/>
      <c r="D68" s="52"/>
      <c r="E68" s="27"/>
      <c r="F68" s="27"/>
      <c r="G68" s="27"/>
      <c r="H68" s="53"/>
      <c r="I68" s="27"/>
      <c r="J68" s="52"/>
      <c r="K68" s="27"/>
      <c r="L68" s="27"/>
      <c r="M68" s="27"/>
      <c r="N68" s="27"/>
      <c r="O68" s="27"/>
      <c r="P68" s="53"/>
      <c r="Q68" s="27"/>
      <c r="R68" s="26"/>
    </row>
    <row r="69" spans="2:18">
      <c r="B69" s="25"/>
      <c r="C69" s="27"/>
      <c r="D69" s="52"/>
      <c r="E69" s="27"/>
      <c r="F69" s="27"/>
      <c r="G69" s="27"/>
      <c r="H69" s="53"/>
      <c r="I69" s="27"/>
      <c r="J69" s="52"/>
      <c r="K69" s="27"/>
      <c r="L69" s="27"/>
      <c r="M69" s="27"/>
      <c r="N69" s="27"/>
      <c r="O69" s="27"/>
      <c r="P69" s="53"/>
      <c r="Q69" s="27"/>
      <c r="R69" s="26"/>
    </row>
    <row r="70" spans="2:18" s="1" customFormat="1" ht="15">
      <c r="B70" s="34"/>
      <c r="C70" s="35"/>
      <c r="D70" s="54" t="s">
        <v>52</v>
      </c>
      <c r="E70" s="55"/>
      <c r="F70" s="55"/>
      <c r="G70" s="56" t="s">
        <v>53</v>
      </c>
      <c r="H70" s="57"/>
      <c r="I70" s="35"/>
      <c r="J70" s="54" t="s">
        <v>52</v>
      </c>
      <c r="K70" s="55"/>
      <c r="L70" s="55"/>
      <c r="M70" s="55"/>
      <c r="N70" s="56" t="s">
        <v>53</v>
      </c>
      <c r="O70" s="55"/>
      <c r="P70" s="57"/>
      <c r="Q70" s="35"/>
      <c r="R70" s="36"/>
    </row>
    <row r="71" spans="2:18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>
      <c r="B76" s="34"/>
      <c r="C76" s="216" t="s">
        <v>115</v>
      </c>
      <c r="D76" s="217"/>
      <c r="E76" s="217"/>
      <c r="F76" s="217"/>
      <c r="G76" s="217"/>
      <c r="H76" s="217"/>
      <c r="I76" s="217"/>
      <c r="J76" s="217"/>
      <c r="K76" s="217"/>
      <c r="L76" s="217"/>
      <c r="M76" s="217"/>
      <c r="N76" s="217"/>
      <c r="O76" s="217"/>
      <c r="P76" s="217"/>
      <c r="Q76" s="217"/>
      <c r="R76" s="36"/>
    </row>
    <row r="77" spans="2:18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>
      <c r="B78" s="34"/>
      <c r="C78" s="31" t="s">
        <v>17</v>
      </c>
      <c r="D78" s="35"/>
      <c r="E78" s="35"/>
      <c r="F78" s="244" t="str">
        <f>F6</f>
        <v>Snížení energetické náročnosti DPS 2 - Kotelna</v>
      </c>
      <c r="G78" s="245"/>
      <c r="H78" s="245"/>
      <c r="I78" s="245"/>
      <c r="J78" s="245"/>
      <c r="K78" s="245"/>
      <c r="L78" s="245"/>
      <c r="M78" s="245"/>
      <c r="N78" s="245"/>
      <c r="O78" s="245"/>
      <c r="P78" s="245"/>
      <c r="Q78" s="35"/>
      <c r="R78" s="36"/>
    </row>
    <row r="79" spans="2:18" s="1" customFormat="1" ht="36.950000000000003" customHeight="1">
      <c r="B79" s="34"/>
      <c r="C79" s="68" t="s">
        <v>111</v>
      </c>
      <c r="D79" s="35"/>
      <c r="E79" s="35"/>
      <c r="F79" s="218" t="str">
        <f>F7</f>
        <v>063.1 - D.1.4.1  Voda, kanalizace</v>
      </c>
      <c r="G79" s="243"/>
      <c r="H79" s="243"/>
      <c r="I79" s="243"/>
      <c r="J79" s="243"/>
      <c r="K79" s="243"/>
      <c r="L79" s="243"/>
      <c r="M79" s="243"/>
      <c r="N79" s="243"/>
      <c r="O79" s="243"/>
      <c r="P79" s="243"/>
      <c r="Q79" s="35"/>
      <c r="R79" s="36"/>
    </row>
    <row r="80" spans="2:18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65" s="1" customFormat="1" ht="18" customHeight="1">
      <c r="B81" s="34"/>
      <c r="C81" s="31" t="s">
        <v>21</v>
      </c>
      <c r="D81" s="35"/>
      <c r="E81" s="35"/>
      <c r="F81" s="29" t="str">
        <f>F9</f>
        <v>Chelčického 2, Třeboň</v>
      </c>
      <c r="G81" s="35"/>
      <c r="H81" s="35"/>
      <c r="I81" s="35"/>
      <c r="J81" s="35"/>
      <c r="K81" s="31" t="s">
        <v>23</v>
      </c>
      <c r="L81" s="35"/>
      <c r="M81" s="246" t="str">
        <f>IF(O9="","",O9)</f>
        <v>9. 6. 2018</v>
      </c>
      <c r="N81" s="246"/>
      <c r="O81" s="246"/>
      <c r="P81" s="246"/>
      <c r="Q81" s="35"/>
      <c r="R81" s="36"/>
    </row>
    <row r="82" spans="2:65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65" s="1" customFormat="1" ht="15">
      <c r="B83" s="34"/>
      <c r="C83" s="31" t="s">
        <v>25</v>
      </c>
      <c r="D83" s="35"/>
      <c r="E83" s="35"/>
      <c r="F83" s="29" t="str">
        <f>E12</f>
        <v>Město Třeboň</v>
      </c>
      <c r="G83" s="35"/>
      <c r="H83" s="35"/>
      <c r="I83" s="35"/>
      <c r="J83" s="35"/>
      <c r="K83" s="31" t="s">
        <v>31</v>
      </c>
      <c r="L83" s="35"/>
      <c r="M83" s="225" t="str">
        <f>E18</f>
        <v>Josef Princ VVP</v>
      </c>
      <c r="N83" s="225"/>
      <c r="O83" s="225"/>
      <c r="P83" s="225"/>
      <c r="Q83" s="225"/>
      <c r="R83" s="36"/>
    </row>
    <row r="84" spans="2:65" s="1" customFormat="1" ht="14.45" customHeight="1">
      <c r="B84" s="34"/>
      <c r="C84" s="31" t="s">
        <v>29</v>
      </c>
      <c r="D84" s="35"/>
      <c r="E84" s="35"/>
      <c r="F84" s="29" t="str">
        <f>IF(E15="","",E15)</f>
        <v xml:space="preserve"> </v>
      </c>
      <c r="G84" s="35"/>
      <c r="H84" s="35"/>
      <c r="I84" s="35"/>
      <c r="J84" s="35"/>
      <c r="K84" s="31" t="s">
        <v>34</v>
      </c>
      <c r="L84" s="35"/>
      <c r="M84" s="225" t="str">
        <f>E21</f>
        <v>J. Princ</v>
      </c>
      <c r="N84" s="225"/>
      <c r="O84" s="225"/>
      <c r="P84" s="225"/>
      <c r="Q84" s="225"/>
      <c r="R84" s="36"/>
    </row>
    <row r="85" spans="2:65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65" s="1" customFormat="1" ht="29.25" customHeight="1">
      <c r="B86" s="34"/>
      <c r="C86" s="256" t="s">
        <v>116</v>
      </c>
      <c r="D86" s="257"/>
      <c r="E86" s="257"/>
      <c r="F86" s="257"/>
      <c r="G86" s="257"/>
      <c r="H86" s="103"/>
      <c r="I86" s="103"/>
      <c r="J86" s="103"/>
      <c r="K86" s="103"/>
      <c r="L86" s="103"/>
      <c r="M86" s="103"/>
      <c r="N86" s="256" t="s">
        <v>117</v>
      </c>
      <c r="O86" s="257"/>
      <c r="P86" s="257"/>
      <c r="Q86" s="257"/>
      <c r="R86" s="36"/>
    </row>
    <row r="87" spans="2:65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65" s="1" customFormat="1" ht="29.25" customHeight="1">
      <c r="B88" s="34"/>
      <c r="C88" s="111" t="s">
        <v>118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194">
        <f>N115</f>
        <v>0</v>
      </c>
      <c r="O88" s="252"/>
      <c r="P88" s="252"/>
      <c r="Q88" s="252"/>
      <c r="R88" s="36"/>
      <c r="AU88" s="21" t="s">
        <v>119</v>
      </c>
    </row>
    <row r="89" spans="2:65" s="6" customFormat="1" ht="24.95" customHeight="1">
      <c r="B89" s="112"/>
      <c r="C89" s="113"/>
      <c r="D89" s="114" t="s">
        <v>120</v>
      </c>
      <c r="E89" s="113"/>
      <c r="F89" s="113"/>
      <c r="G89" s="113"/>
      <c r="H89" s="113"/>
      <c r="I89" s="113"/>
      <c r="J89" s="113"/>
      <c r="K89" s="113"/>
      <c r="L89" s="113"/>
      <c r="M89" s="113"/>
      <c r="N89" s="231">
        <f>N116</f>
        <v>0</v>
      </c>
      <c r="O89" s="249"/>
      <c r="P89" s="249"/>
      <c r="Q89" s="249"/>
      <c r="R89" s="115"/>
    </row>
    <row r="90" spans="2:65" s="7" customFormat="1" ht="19.899999999999999" customHeight="1">
      <c r="B90" s="116"/>
      <c r="C90" s="117"/>
      <c r="D90" s="118" t="s">
        <v>121</v>
      </c>
      <c r="E90" s="117"/>
      <c r="F90" s="117"/>
      <c r="G90" s="117"/>
      <c r="H90" s="117"/>
      <c r="I90" s="117"/>
      <c r="J90" s="117"/>
      <c r="K90" s="117"/>
      <c r="L90" s="117"/>
      <c r="M90" s="117"/>
      <c r="N90" s="250">
        <f>N117</f>
        <v>0</v>
      </c>
      <c r="O90" s="251"/>
      <c r="P90" s="251"/>
      <c r="Q90" s="251"/>
      <c r="R90" s="119"/>
    </row>
    <row r="91" spans="2:65" s="7" customFormat="1" ht="19.899999999999999" customHeight="1">
      <c r="B91" s="116"/>
      <c r="C91" s="117"/>
      <c r="D91" s="118" t="s">
        <v>122</v>
      </c>
      <c r="E91" s="117"/>
      <c r="F91" s="117"/>
      <c r="G91" s="117"/>
      <c r="H91" s="117"/>
      <c r="I91" s="117"/>
      <c r="J91" s="117"/>
      <c r="K91" s="117"/>
      <c r="L91" s="117"/>
      <c r="M91" s="117"/>
      <c r="N91" s="250">
        <f>N123</f>
        <v>0</v>
      </c>
      <c r="O91" s="251"/>
      <c r="P91" s="251"/>
      <c r="Q91" s="251"/>
      <c r="R91" s="119"/>
    </row>
    <row r="92" spans="2:65" s="7" customFormat="1" ht="19.899999999999999" customHeight="1">
      <c r="B92" s="116"/>
      <c r="C92" s="117"/>
      <c r="D92" s="118" t="s">
        <v>123</v>
      </c>
      <c r="E92" s="117"/>
      <c r="F92" s="117"/>
      <c r="G92" s="117"/>
      <c r="H92" s="117"/>
      <c r="I92" s="117"/>
      <c r="J92" s="117"/>
      <c r="K92" s="117"/>
      <c r="L92" s="117"/>
      <c r="M92" s="117"/>
      <c r="N92" s="250">
        <f>N156</f>
        <v>0</v>
      </c>
      <c r="O92" s="251"/>
      <c r="P92" s="251"/>
      <c r="Q92" s="251"/>
      <c r="R92" s="119"/>
    </row>
    <row r="93" spans="2:65" s="1" customFormat="1" ht="21.75" customHeight="1"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6"/>
    </row>
    <row r="94" spans="2:65" s="1" customFormat="1" ht="29.25" customHeight="1">
      <c r="B94" s="34"/>
      <c r="C94" s="111" t="s">
        <v>124</v>
      </c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252">
        <f>ROUND(N95+N96,2)</f>
        <v>0</v>
      </c>
      <c r="O94" s="253"/>
      <c r="P94" s="253"/>
      <c r="Q94" s="253"/>
      <c r="R94" s="36"/>
      <c r="T94" s="120"/>
      <c r="U94" s="121" t="s">
        <v>40</v>
      </c>
    </row>
    <row r="95" spans="2:65" s="1" customFormat="1" ht="18" customHeight="1">
      <c r="B95" s="122"/>
      <c r="C95" s="123"/>
      <c r="D95" s="254" t="s">
        <v>125</v>
      </c>
      <c r="E95" s="254"/>
      <c r="F95" s="254"/>
      <c r="G95" s="254"/>
      <c r="H95" s="254"/>
      <c r="I95" s="123"/>
      <c r="J95" s="123"/>
      <c r="K95" s="123"/>
      <c r="L95" s="123"/>
      <c r="M95" s="123"/>
      <c r="N95" s="255">
        <f>N88*0.023</f>
        <v>0</v>
      </c>
      <c r="O95" s="255"/>
      <c r="P95" s="255"/>
      <c r="Q95" s="255"/>
      <c r="R95" s="124"/>
      <c r="S95" s="125"/>
      <c r="T95" s="126"/>
      <c r="U95" s="127" t="s">
        <v>43</v>
      </c>
      <c r="V95" s="125"/>
      <c r="W95" s="125"/>
      <c r="X95" s="125"/>
      <c r="Y95" s="125"/>
      <c r="Z95" s="125"/>
      <c r="AA95" s="125"/>
      <c r="AB95" s="125"/>
      <c r="AC95" s="125"/>
      <c r="AD95" s="125"/>
      <c r="AE95" s="125"/>
      <c r="AF95" s="125"/>
      <c r="AG95" s="125"/>
      <c r="AH95" s="125"/>
      <c r="AI95" s="125"/>
      <c r="AJ95" s="125"/>
      <c r="AK95" s="125"/>
      <c r="AL95" s="125"/>
      <c r="AM95" s="125"/>
      <c r="AN95" s="125"/>
      <c r="AO95" s="125"/>
      <c r="AP95" s="125"/>
      <c r="AQ95" s="125"/>
      <c r="AR95" s="125"/>
      <c r="AS95" s="125"/>
      <c r="AT95" s="125"/>
      <c r="AU95" s="125"/>
      <c r="AV95" s="125"/>
      <c r="AW95" s="125"/>
      <c r="AX95" s="125"/>
      <c r="AY95" s="128" t="s">
        <v>126</v>
      </c>
      <c r="AZ95" s="125"/>
      <c r="BA95" s="125"/>
      <c r="BB95" s="125"/>
      <c r="BC95" s="125"/>
      <c r="BD95" s="125"/>
      <c r="BE95" s="129">
        <f>IF(U95="základní",N95,0)</f>
        <v>0</v>
      </c>
      <c r="BF95" s="129">
        <f>IF(U95="snížená",N95,0)</f>
        <v>0</v>
      </c>
      <c r="BG95" s="129">
        <f>IF(U95="zákl. přenesená",N95,0)</f>
        <v>0</v>
      </c>
      <c r="BH95" s="129">
        <f>IF(U95="sníž. přenesená",N95,0)</f>
        <v>0</v>
      </c>
      <c r="BI95" s="129">
        <f>IF(U95="nulová",N95,0)</f>
        <v>0</v>
      </c>
      <c r="BJ95" s="128" t="s">
        <v>127</v>
      </c>
      <c r="BK95" s="125"/>
      <c r="BL95" s="125"/>
      <c r="BM95" s="125"/>
    </row>
    <row r="96" spans="2:65" s="1" customFormat="1" ht="18" customHeight="1">
      <c r="B96" s="122"/>
      <c r="C96" s="123"/>
      <c r="D96" s="254" t="s">
        <v>128</v>
      </c>
      <c r="E96" s="254"/>
      <c r="F96" s="254"/>
      <c r="G96" s="254"/>
      <c r="H96" s="254"/>
      <c r="I96" s="123"/>
      <c r="J96" s="123"/>
      <c r="K96" s="123"/>
      <c r="L96" s="123"/>
      <c r="M96" s="123"/>
      <c r="N96" s="255">
        <f>N88*0.02</f>
        <v>0</v>
      </c>
      <c r="O96" s="255"/>
      <c r="P96" s="255"/>
      <c r="Q96" s="255"/>
      <c r="R96" s="124"/>
      <c r="S96" s="125"/>
      <c r="T96" s="130"/>
      <c r="U96" s="131" t="s">
        <v>43</v>
      </c>
      <c r="V96" s="125"/>
      <c r="W96" s="125"/>
      <c r="X96" s="125"/>
      <c r="Y96" s="125"/>
      <c r="Z96" s="125"/>
      <c r="AA96" s="125"/>
      <c r="AB96" s="125"/>
      <c r="AC96" s="125"/>
      <c r="AD96" s="125"/>
      <c r="AE96" s="125"/>
      <c r="AF96" s="125"/>
      <c r="AG96" s="125"/>
      <c r="AH96" s="125"/>
      <c r="AI96" s="125"/>
      <c r="AJ96" s="125"/>
      <c r="AK96" s="125"/>
      <c r="AL96" s="125"/>
      <c r="AM96" s="125"/>
      <c r="AN96" s="125"/>
      <c r="AO96" s="125"/>
      <c r="AP96" s="125"/>
      <c r="AQ96" s="125"/>
      <c r="AR96" s="125"/>
      <c r="AS96" s="125"/>
      <c r="AT96" s="125"/>
      <c r="AU96" s="125"/>
      <c r="AV96" s="125"/>
      <c r="AW96" s="125"/>
      <c r="AX96" s="125"/>
      <c r="AY96" s="128" t="s">
        <v>126</v>
      </c>
      <c r="AZ96" s="125"/>
      <c r="BA96" s="125"/>
      <c r="BB96" s="125"/>
      <c r="BC96" s="125"/>
      <c r="BD96" s="125"/>
      <c r="BE96" s="129">
        <f>IF(U96="základní",N96,0)</f>
        <v>0</v>
      </c>
      <c r="BF96" s="129">
        <f>IF(U96="snížená",N96,0)</f>
        <v>0</v>
      </c>
      <c r="BG96" s="129">
        <f>IF(U96="zákl. přenesená",N96,0)</f>
        <v>0</v>
      </c>
      <c r="BH96" s="129">
        <f>IF(U96="sníž. přenesená",N96,0)</f>
        <v>0</v>
      </c>
      <c r="BI96" s="129">
        <f>IF(U96="nulová",N96,0)</f>
        <v>0</v>
      </c>
      <c r="BJ96" s="128" t="s">
        <v>127</v>
      </c>
      <c r="BK96" s="125"/>
      <c r="BL96" s="125"/>
      <c r="BM96" s="125"/>
    </row>
    <row r="97" spans="2:18" s="1" customFormat="1" ht="18" customHeight="1"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6"/>
    </row>
    <row r="98" spans="2:18" s="1" customFormat="1" ht="29.25" customHeight="1">
      <c r="B98" s="34"/>
      <c r="C98" s="102" t="s">
        <v>104</v>
      </c>
      <c r="D98" s="103"/>
      <c r="E98" s="103"/>
      <c r="F98" s="103"/>
      <c r="G98" s="103"/>
      <c r="H98" s="103"/>
      <c r="I98" s="103"/>
      <c r="J98" s="103"/>
      <c r="K98" s="103"/>
      <c r="L98" s="206">
        <f>ROUND(SUM(N88+N94),2)</f>
        <v>0</v>
      </c>
      <c r="M98" s="206"/>
      <c r="N98" s="206"/>
      <c r="O98" s="206"/>
      <c r="P98" s="206"/>
      <c r="Q98" s="206"/>
      <c r="R98" s="36"/>
    </row>
    <row r="99" spans="2:18" s="1" customFormat="1" ht="6.95" customHeight="1">
      <c r="B99" s="58"/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60"/>
    </row>
    <row r="103" spans="2:18" s="1" customFormat="1" ht="6.95" customHeight="1">
      <c r="B103" s="61"/>
      <c r="C103" s="62"/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  <c r="P103" s="62"/>
      <c r="Q103" s="62"/>
      <c r="R103" s="63"/>
    </row>
    <row r="104" spans="2:18" s="1" customFormat="1" ht="36.950000000000003" customHeight="1">
      <c r="B104" s="34"/>
      <c r="C104" s="216" t="s">
        <v>129</v>
      </c>
      <c r="D104" s="243"/>
      <c r="E104" s="243"/>
      <c r="F104" s="243"/>
      <c r="G104" s="243"/>
      <c r="H104" s="243"/>
      <c r="I104" s="243"/>
      <c r="J104" s="243"/>
      <c r="K104" s="243"/>
      <c r="L104" s="243"/>
      <c r="M104" s="243"/>
      <c r="N104" s="243"/>
      <c r="O104" s="243"/>
      <c r="P104" s="243"/>
      <c r="Q104" s="243"/>
      <c r="R104" s="36"/>
    </row>
    <row r="105" spans="2:18" s="1" customFormat="1" ht="6.95" customHeight="1"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6"/>
    </row>
    <row r="106" spans="2:18" s="1" customFormat="1" ht="30" customHeight="1">
      <c r="B106" s="34"/>
      <c r="C106" s="31" t="s">
        <v>17</v>
      </c>
      <c r="D106" s="35"/>
      <c r="E106" s="35"/>
      <c r="F106" s="244" t="str">
        <f>F6</f>
        <v>Snížení energetické náročnosti DPS 2 - Kotelna</v>
      </c>
      <c r="G106" s="245"/>
      <c r="H106" s="245"/>
      <c r="I106" s="245"/>
      <c r="J106" s="245"/>
      <c r="K106" s="245"/>
      <c r="L106" s="245"/>
      <c r="M106" s="245"/>
      <c r="N106" s="245"/>
      <c r="O106" s="245"/>
      <c r="P106" s="245"/>
      <c r="Q106" s="35"/>
      <c r="R106" s="36"/>
    </row>
    <row r="107" spans="2:18" s="1" customFormat="1" ht="36.950000000000003" customHeight="1">
      <c r="B107" s="34"/>
      <c r="C107" s="68" t="s">
        <v>111</v>
      </c>
      <c r="D107" s="35"/>
      <c r="E107" s="35"/>
      <c r="F107" s="218" t="str">
        <f>F7</f>
        <v>063.1 - D.1.4.1  Voda, kanalizace</v>
      </c>
      <c r="G107" s="243"/>
      <c r="H107" s="243"/>
      <c r="I107" s="243"/>
      <c r="J107" s="243"/>
      <c r="K107" s="243"/>
      <c r="L107" s="243"/>
      <c r="M107" s="243"/>
      <c r="N107" s="243"/>
      <c r="O107" s="243"/>
      <c r="P107" s="243"/>
      <c r="Q107" s="35"/>
      <c r="R107" s="36"/>
    </row>
    <row r="108" spans="2:18" s="1" customFormat="1" ht="6.95" customHeight="1"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6"/>
    </row>
    <row r="109" spans="2:18" s="1" customFormat="1" ht="18" customHeight="1">
      <c r="B109" s="34"/>
      <c r="C109" s="31" t="s">
        <v>21</v>
      </c>
      <c r="D109" s="35"/>
      <c r="E109" s="35"/>
      <c r="F109" s="29" t="str">
        <f>F9</f>
        <v>Chelčického 2, Třeboň</v>
      </c>
      <c r="G109" s="35"/>
      <c r="H109" s="35"/>
      <c r="I109" s="35"/>
      <c r="J109" s="35"/>
      <c r="K109" s="31" t="s">
        <v>23</v>
      </c>
      <c r="L109" s="35"/>
      <c r="M109" s="246" t="str">
        <f>IF(O9="","",O9)</f>
        <v>9. 6. 2018</v>
      </c>
      <c r="N109" s="246"/>
      <c r="O109" s="246"/>
      <c r="P109" s="246"/>
      <c r="Q109" s="35"/>
      <c r="R109" s="36"/>
    </row>
    <row r="110" spans="2:18" s="1" customFormat="1" ht="6.95" customHeight="1"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6"/>
    </row>
    <row r="111" spans="2:18" s="1" customFormat="1" ht="15">
      <c r="B111" s="34"/>
      <c r="C111" s="31" t="s">
        <v>25</v>
      </c>
      <c r="D111" s="35"/>
      <c r="E111" s="35"/>
      <c r="F111" s="29" t="str">
        <f>E12</f>
        <v>Město Třeboň</v>
      </c>
      <c r="G111" s="35"/>
      <c r="H111" s="35"/>
      <c r="I111" s="35"/>
      <c r="J111" s="35"/>
      <c r="K111" s="31" t="s">
        <v>31</v>
      </c>
      <c r="L111" s="35"/>
      <c r="M111" s="225" t="str">
        <f>E18</f>
        <v>Josef Princ VVP</v>
      </c>
      <c r="N111" s="225"/>
      <c r="O111" s="225"/>
      <c r="P111" s="225"/>
      <c r="Q111" s="225"/>
      <c r="R111" s="36"/>
    </row>
    <row r="112" spans="2:18" s="1" customFormat="1" ht="14.45" customHeight="1">
      <c r="B112" s="34"/>
      <c r="C112" s="31" t="s">
        <v>29</v>
      </c>
      <c r="D112" s="35"/>
      <c r="E112" s="35"/>
      <c r="F112" s="29" t="str">
        <f>IF(E15="","",E15)</f>
        <v xml:space="preserve"> </v>
      </c>
      <c r="G112" s="35"/>
      <c r="H112" s="35"/>
      <c r="I112" s="35"/>
      <c r="J112" s="35"/>
      <c r="K112" s="31" t="s">
        <v>34</v>
      </c>
      <c r="L112" s="35"/>
      <c r="M112" s="225" t="str">
        <f>E21</f>
        <v>J. Princ</v>
      </c>
      <c r="N112" s="225"/>
      <c r="O112" s="225"/>
      <c r="P112" s="225"/>
      <c r="Q112" s="225"/>
      <c r="R112" s="36"/>
    </row>
    <row r="113" spans="2:65" s="1" customFormat="1" ht="10.35" customHeight="1"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6"/>
    </row>
    <row r="114" spans="2:65" s="8" customFormat="1" ht="29.25" customHeight="1">
      <c r="B114" s="132"/>
      <c r="C114" s="133" t="s">
        <v>130</v>
      </c>
      <c r="D114" s="134" t="s">
        <v>131</v>
      </c>
      <c r="E114" s="134" t="s">
        <v>58</v>
      </c>
      <c r="F114" s="247" t="s">
        <v>132</v>
      </c>
      <c r="G114" s="247"/>
      <c r="H114" s="247"/>
      <c r="I114" s="247"/>
      <c r="J114" s="134" t="s">
        <v>133</v>
      </c>
      <c r="K114" s="134" t="s">
        <v>134</v>
      </c>
      <c r="L114" s="247" t="s">
        <v>135</v>
      </c>
      <c r="M114" s="247"/>
      <c r="N114" s="247" t="s">
        <v>117</v>
      </c>
      <c r="O114" s="247"/>
      <c r="P114" s="247"/>
      <c r="Q114" s="248"/>
      <c r="R114" s="135"/>
      <c r="T114" s="75" t="s">
        <v>136</v>
      </c>
      <c r="U114" s="76" t="s">
        <v>40</v>
      </c>
      <c r="V114" s="76" t="s">
        <v>137</v>
      </c>
      <c r="W114" s="76" t="s">
        <v>138</v>
      </c>
      <c r="X114" s="76" t="s">
        <v>139</v>
      </c>
      <c r="Y114" s="76" t="s">
        <v>140</v>
      </c>
      <c r="Z114" s="76" t="s">
        <v>141</v>
      </c>
      <c r="AA114" s="77" t="s">
        <v>142</v>
      </c>
    </row>
    <row r="115" spans="2:65" s="1" customFormat="1" ht="29.25" customHeight="1">
      <c r="B115" s="34"/>
      <c r="C115" s="79" t="s">
        <v>113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228">
        <f>BK115</f>
        <v>0</v>
      </c>
      <c r="O115" s="229"/>
      <c r="P115" s="229"/>
      <c r="Q115" s="229"/>
      <c r="R115" s="36"/>
      <c r="T115" s="78"/>
      <c r="U115" s="50"/>
      <c r="V115" s="50"/>
      <c r="W115" s="136">
        <f>W116</f>
        <v>74.304999999999993</v>
      </c>
      <c r="X115" s="50"/>
      <c r="Y115" s="136">
        <f>Y116</f>
        <v>0.13568000000000002</v>
      </c>
      <c r="Z115" s="50"/>
      <c r="AA115" s="137">
        <f>AA116</f>
        <v>0.25381999999999999</v>
      </c>
      <c r="AT115" s="21" t="s">
        <v>75</v>
      </c>
      <c r="AU115" s="21" t="s">
        <v>119</v>
      </c>
      <c r="BK115" s="138">
        <f>BK116</f>
        <v>0</v>
      </c>
    </row>
    <row r="116" spans="2:65" s="9" customFormat="1" ht="37.35" customHeight="1">
      <c r="B116" s="139"/>
      <c r="C116" s="140"/>
      <c r="D116" s="141" t="s">
        <v>120</v>
      </c>
      <c r="E116" s="141"/>
      <c r="F116" s="141"/>
      <c r="G116" s="141"/>
      <c r="H116" s="141"/>
      <c r="I116" s="141"/>
      <c r="J116" s="141"/>
      <c r="K116" s="141"/>
      <c r="L116" s="141"/>
      <c r="M116" s="141"/>
      <c r="N116" s="230">
        <f>BK116</f>
        <v>0</v>
      </c>
      <c r="O116" s="231"/>
      <c r="P116" s="231"/>
      <c r="Q116" s="231"/>
      <c r="R116" s="142"/>
      <c r="T116" s="143"/>
      <c r="U116" s="140"/>
      <c r="V116" s="140"/>
      <c r="W116" s="144">
        <f>W117+W123+W156</f>
        <v>74.304999999999993</v>
      </c>
      <c r="X116" s="140"/>
      <c r="Y116" s="144">
        <f>Y117+Y123+Y156</f>
        <v>0.13568000000000002</v>
      </c>
      <c r="Z116" s="140"/>
      <c r="AA116" s="145">
        <f>AA117+AA123+AA156</f>
        <v>0.25381999999999999</v>
      </c>
      <c r="AR116" s="146" t="s">
        <v>127</v>
      </c>
      <c r="AT116" s="147" t="s">
        <v>75</v>
      </c>
      <c r="AU116" s="147" t="s">
        <v>76</v>
      </c>
      <c r="AY116" s="146" t="s">
        <v>143</v>
      </c>
      <c r="BK116" s="148">
        <f>BK117+BK123+BK156</f>
        <v>0</v>
      </c>
    </row>
    <row r="117" spans="2:65" s="9" customFormat="1" ht="19.899999999999999" customHeight="1">
      <c r="B117" s="139"/>
      <c r="C117" s="140"/>
      <c r="D117" s="149" t="s">
        <v>121</v>
      </c>
      <c r="E117" s="149"/>
      <c r="F117" s="149"/>
      <c r="G117" s="149"/>
      <c r="H117" s="149"/>
      <c r="I117" s="149"/>
      <c r="J117" s="149"/>
      <c r="K117" s="149"/>
      <c r="L117" s="149"/>
      <c r="M117" s="149"/>
      <c r="N117" s="232">
        <f>BK117</f>
        <v>0</v>
      </c>
      <c r="O117" s="233"/>
      <c r="P117" s="233"/>
      <c r="Q117" s="233"/>
      <c r="R117" s="142"/>
      <c r="T117" s="143"/>
      <c r="U117" s="140"/>
      <c r="V117" s="140"/>
      <c r="W117" s="144">
        <f>SUM(W118:W122)</f>
        <v>6.64</v>
      </c>
      <c r="X117" s="140"/>
      <c r="Y117" s="144">
        <f>SUM(Y118:Y122)</f>
        <v>8.9200000000000008E-3</v>
      </c>
      <c r="Z117" s="140"/>
      <c r="AA117" s="145">
        <f>SUM(AA118:AA122)</f>
        <v>0</v>
      </c>
      <c r="AR117" s="146" t="s">
        <v>127</v>
      </c>
      <c r="AT117" s="147" t="s">
        <v>75</v>
      </c>
      <c r="AU117" s="147" t="s">
        <v>84</v>
      </c>
      <c r="AY117" s="146" t="s">
        <v>143</v>
      </c>
      <c r="BK117" s="148">
        <f>SUM(BK118:BK122)</f>
        <v>0</v>
      </c>
    </row>
    <row r="118" spans="2:65" s="1" customFormat="1" ht="25.5" customHeight="1">
      <c r="B118" s="122"/>
      <c r="C118" s="150" t="s">
        <v>84</v>
      </c>
      <c r="D118" s="150" t="s">
        <v>144</v>
      </c>
      <c r="E118" s="151" t="s">
        <v>145</v>
      </c>
      <c r="F118" s="237" t="s">
        <v>146</v>
      </c>
      <c r="G118" s="237"/>
      <c r="H118" s="237"/>
      <c r="I118" s="237"/>
      <c r="J118" s="152" t="s">
        <v>147</v>
      </c>
      <c r="K118" s="153">
        <v>6</v>
      </c>
      <c r="L118" s="238"/>
      <c r="M118" s="238"/>
      <c r="N118" s="238">
        <f>ROUND(L118*K118,2)</f>
        <v>0</v>
      </c>
      <c r="O118" s="238"/>
      <c r="P118" s="238"/>
      <c r="Q118" s="238"/>
      <c r="R118" s="124"/>
      <c r="T118" s="154" t="s">
        <v>5</v>
      </c>
      <c r="U118" s="43" t="s">
        <v>43</v>
      </c>
      <c r="V118" s="155">
        <v>0.39200000000000002</v>
      </c>
      <c r="W118" s="155">
        <f>V118*K118</f>
        <v>2.3520000000000003</v>
      </c>
      <c r="X118" s="155">
        <v>4.6000000000000001E-4</v>
      </c>
      <c r="Y118" s="155">
        <f>X118*K118</f>
        <v>2.7600000000000003E-3</v>
      </c>
      <c r="Z118" s="155">
        <v>0</v>
      </c>
      <c r="AA118" s="156">
        <f>Z118*K118</f>
        <v>0</v>
      </c>
      <c r="AR118" s="21" t="s">
        <v>148</v>
      </c>
      <c r="AT118" s="21" t="s">
        <v>144</v>
      </c>
      <c r="AU118" s="21" t="s">
        <v>127</v>
      </c>
      <c r="AY118" s="21" t="s">
        <v>143</v>
      </c>
      <c r="BE118" s="157">
        <f>IF(U118="základní",N118,0)</f>
        <v>0</v>
      </c>
      <c r="BF118" s="157">
        <f>IF(U118="snížená",N118,0)</f>
        <v>0</v>
      </c>
      <c r="BG118" s="157">
        <f>IF(U118="zákl. přenesená",N118,0)</f>
        <v>0</v>
      </c>
      <c r="BH118" s="157">
        <f>IF(U118="sníž. přenesená",N118,0)</f>
        <v>0</v>
      </c>
      <c r="BI118" s="157">
        <f>IF(U118="nulová",N118,0)</f>
        <v>0</v>
      </c>
      <c r="BJ118" s="21" t="s">
        <v>127</v>
      </c>
      <c r="BK118" s="157">
        <f>ROUND(L118*K118,2)</f>
        <v>0</v>
      </c>
      <c r="BL118" s="21" t="s">
        <v>148</v>
      </c>
      <c r="BM118" s="21" t="s">
        <v>149</v>
      </c>
    </row>
    <row r="119" spans="2:65" s="10" customFormat="1" ht="16.5" customHeight="1">
      <c r="B119" s="158"/>
      <c r="C119" s="159"/>
      <c r="D119" s="159"/>
      <c r="E119" s="160" t="s">
        <v>5</v>
      </c>
      <c r="F119" s="241" t="s">
        <v>150</v>
      </c>
      <c r="G119" s="242"/>
      <c r="H119" s="242"/>
      <c r="I119" s="242"/>
      <c r="J119" s="159"/>
      <c r="K119" s="161">
        <v>6</v>
      </c>
      <c r="L119" s="159"/>
      <c r="M119" s="159"/>
      <c r="N119" s="159"/>
      <c r="O119" s="159"/>
      <c r="P119" s="159"/>
      <c r="Q119" s="159"/>
      <c r="R119" s="162"/>
      <c r="T119" s="163"/>
      <c r="U119" s="159"/>
      <c r="V119" s="159"/>
      <c r="W119" s="159"/>
      <c r="X119" s="159"/>
      <c r="Y119" s="159"/>
      <c r="Z119" s="159"/>
      <c r="AA119" s="164"/>
      <c r="AT119" s="165" t="s">
        <v>151</v>
      </c>
      <c r="AU119" s="165" t="s">
        <v>127</v>
      </c>
      <c r="AV119" s="10" t="s">
        <v>127</v>
      </c>
      <c r="AW119" s="10" t="s">
        <v>33</v>
      </c>
      <c r="AX119" s="10" t="s">
        <v>84</v>
      </c>
      <c r="AY119" s="165" t="s">
        <v>143</v>
      </c>
    </row>
    <row r="120" spans="2:65" s="1" customFormat="1" ht="25.5" customHeight="1">
      <c r="B120" s="122"/>
      <c r="C120" s="150" t="s">
        <v>127</v>
      </c>
      <c r="D120" s="150" t="s">
        <v>144</v>
      </c>
      <c r="E120" s="151" t="s">
        <v>152</v>
      </c>
      <c r="F120" s="237" t="s">
        <v>153</v>
      </c>
      <c r="G120" s="237"/>
      <c r="H120" s="237"/>
      <c r="I120" s="237"/>
      <c r="J120" s="152" t="s">
        <v>147</v>
      </c>
      <c r="K120" s="153">
        <v>8</v>
      </c>
      <c r="L120" s="238"/>
      <c r="M120" s="238"/>
      <c r="N120" s="238">
        <f>ROUND(L120*K120,2)</f>
        <v>0</v>
      </c>
      <c r="O120" s="238"/>
      <c r="P120" s="238"/>
      <c r="Q120" s="238"/>
      <c r="R120" s="124"/>
      <c r="T120" s="154" t="s">
        <v>5</v>
      </c>
      <c r="U120" s="43" t="s">
        <v>43</v>
      </c>
      <c r="V120" s="155">
        <v>0.45200000000000001</v>
      </c>
      <c r="W120" s="155">
        <f>V120*K120</f>
        <v>3.6160000000000001</v>
      </c>
      <c r="X120" s="155">
        <v>7.6999999999999996E-4</v>
      </c>
      <c r="Y120" s="155">
        <f>X120*K120</f>
        <v>6.1599999999999997E-3</v>
      </c>
      <c r="Z120" s="155">
        <v>0</v>
      </c>
      <c r="AA120" s="156">
        <f>Z120*K120</f>
        <v>0</v>
      </c>
      <c r="AR120" s="21" t="s">
        <v>148</v>
      </c>
      <c r="AT120" s="21" t="s">
        <v>144</v>
      </c>
      <c r="AU120" s="21" t="s">
        <v>127</v>
      </c>
      <c r="AY120" s="21" t="s">
        <v>143</v>
      </c>
      <c r="BE120" s="157">
        <f>IF(U120="základní",N120,0)</f>
        <v>0</v>
      </c>
      <c r="BF120" s="157">
        <f>IF(U120="snížená",N120,0)</f>
        <v>0</v>
      </c>
      <c r="BG120" s="157">
        <f>IF(U120="zákl. přenesená",N120,0)</f>
        <v>0</v>
      </c>
      <c r="BH120" s="157">
        <f>IF(U120="sníž. přenesená",N120,0)</f>
        <v>0</v>
      </c>
      <c r="BI120" s="157">
        <f>IF(U120="nulová",N120,0)</f>
        <v>0</v>
      </c>
      <c r="BJ120" s="21" t="s">
        <v>127</v>
      </c>
      <c r="BK120" s="157">
        <f>ROUND(L120*K120,2)</f>
        <v>0</v>
      </c>
      <c r="BL120" s="21" t="s">
        <v>148</v>
      </c>
      <c r="BM120" s="21" t="s">
        <v>154</v>
      </c>
    </row>
    <row r="121" spans="2:65" s="1" customFormat="1" ht="25.5" customHeight="1">
      <c r="B121" s="122"/>
      <c r="C121" s="150" t="s">
        <v>155</v>
      </c>
      <c r="D121" s="150" t="s">
        <v>144</v>
      </c>
      <c r="E121" s="151" t="s">
        <v>156</v>
      </c>
      <c r="F121" s="237" t="s">
        <v>157</v>
      </c>
      <c r="G121" s="237"/>
      <c r="H121" s="237"/>
      <c r="I121" s="237"/>
      <c r="J121" s="152" t="s">
        <v>147</v>
      </c>
      <c r="K121" s="153">
        <v>14</v>
      </c>
      <c r="L121" s="238"/>
      <c r="M121" s="238"/>
      <c r="N121" s="238">
        <f>ROUND(L121*K121,2)</f>
        <v>0</v>
      </c>
      <c r="O121" s="238"/>
      <c r="P121" s="238"/>
      <c r="Q121" s="238"/>
      <c r="R121" s="124"/>
      <c r="T121" s="154" t="s">
        <v>5</v>
      </c>
      <c r="U121" s="43" t="s">
        <v>43</v>
      </c>
      <c r="V121" s="155">
        <v>4.8000000000000001E-2</v>
      </c>
      <c r="W121" s="155">
        <f>V121*K121</f>
        <v>0.67200000000000004</v>
      </c>
      <c r="X121" s="155">
        <v>0</v>
      </c>
      <c r="Y121" s="155">
        <f>X121*K121</f>
        <v>0</v>
      </c>
      <c r="Z121" s="155">
        <v>0</v>
      </c>
      <c r="AA121" s="156">
        <f>Z121*K121</f>
        <v>0</v>
      </c>
      <c r="AR121" s="21" t="s">
        <v>148</v>
      </c>
      <c r="AT121" s="21" t="s">
        <v>144</v>
      </c>
      <c r="AU121" s="21" t="s">
        <v>127</v>
      </c>
      <c r="AY121" s="21" t="s">
        <v>143</v>
      </c>
      <c r="BE121" s="157">
        <f>IF(U121="základní",N121,0)</f>
        <v>0</v>
      </c>
      <c r="BF121" s="157">
        <f>IF(U121="snížená",N121,0)</f>
        <v>0</v>
      </c>
      <c r="BG121" s="157">
        <f>IF(U121="zákl. přenesená",N121,0)</f>
        <v>0</v>
      </c>
      <c r="BH121" s="157">
        <f>IF(U121="sníž. přenesená",N121,0)</f>
        <v>0</v>
      </c>
      <c r="BI121" s="157">
        <f>IF(U121="nulová",N121,0)</f>
        <v>0</v>
      </c>
      <c r="BJ121" s="21" t="s">
        <v>127</v>
      </c>
      <c r="BK121" s="157">
        <f>ROUND(L121*K121,2)</f>
        <v>0</v>
      </c>
      <c r="BL121" s="21" t="s">
        <v>148</v>
      </c>
      <c r="BM121" s="21" t="s">
        <v>158</v>
      </c>
    </row>
    <row r="122" spans="2:65" s="1" customFormat="1" ht="25.5" customHeight="1">
      <c r="B122" s="122"/>
      <c r="C122" s="150" t="s">
        <v>159</v>
      </c>
      <c r="D122" s="150" t="s">
        <v>144</v>
      </c>
      <c r="E122" s="151" t="s">
        <v>160</v>
      </c>
      <c r="F122" s="237" t="s">
        <v>161</v>
      </c>
      <c r="G122" s="237"/>
      <c r="H122" s="237"/>
      <c r="I122" s="237"/>
      <c r="J122" s="152" t="s">
        <v>162</v>
      </c>
      <c r="K122" s="153">
        <v>35.770000000000003</v>
      </c>
      <c r="L122" s="238"/>
      <c r="M122" s="238"/>
      <c r="N122" s="238">
        <f>ROUND(L122*K122,2)</f>
        <v>0</v>
      </c>
      <c r="O122" s="238"/>
      <c r="P122" s="238"/>
      <c r="Q122" s="238"/>
      <c r="R122" s="124"/>
      <c r="T122" s="154" t="s">
        <v>5</v>
      </c>
      <c r="U122" s="43" t="s">
        <v>43</v>
      </c>
      <c r="V122" s="155">
        <v>0</v>
      </c>
      <c r="W122" s="155">
        <f>V122*K122</f>
        <v>0</v>
      </c>
      <c r="X122" s="155">
        <v>0</v>
      </c>
      <c r="Y122" s="155">
        <f>X122*K122</f>
        <v>0</v>
      </c>
      <c r="Z122" s="155">
        <v>0</v>
      </c>
      <c r="AA122" s="156">
        <f>Z122*K122</f>
        <v>0</v>
      </c>
      <c r="AR122" s="21" t="s">
        <v>148</v>
      </c>
      <c r="AT122" s="21" t="s">
        <v>144</v>
      </c>
      <c r="AU122" s="21" t="s">
        <v>127</v>
      </c>
      <c r="AY122" s="21" t="s">
        <v>143</v>
      </c>
      <c r="BE122" s="157">
        <f>IF(U122="základní",N122,0)</f>
        <v>0</v>
      </c>
      <c r="BF122" s="157">
        <f>IF(U122="snížená",N122,0)</f>
        <v>0</v>
      </c>
      <c r="BG122" s="157">
        <f>IF(U122="zákl. přenesená",N122,0)</f>
        <v>0</v>
      </c>
      <c r="BH122" s="157">
        <f>IF(U122="sníž. přenesená",N122,0)</f>
        <v>0</v>
      </c>
      <c r="BI122" s="157">
        <f>IF(U122="nulová",N122,0)</f>
        <v>0</v>
      </c>
      <c r="BJ122" s="21" t="s">
        <v>127</v>
      </c>
      <c r="BK122" s="157">
        <f>ROUND(L122*K122,2)</f>
        <v>0</v>
      </c>
      <c r="BL122" s="21" t="s">
        <v>148</v>
      </c>
      <c r="BM122" s="21" t="s">
        <v>163</v>
      </c>
    </row>
    <row r="123" spans="2:65" s="9" customFormat="1" ht="29.85" customHeight="1">
      <c r="B123" s="139"/>
      <c r="C123" s="140"/>
      <c r="D123" s="149" t="s">
        <v>122</v>
      </c>
      <c r="E123" s="149"/>
      <c r="F123" s="149"/>
      <c r="G123" s="149"/>
      <c r="H123" s="149"/>
      <c r="I123" s="149"/>
      <c r="J123" s="149"/>
      <c r="K123" s="149"/>
      <c r="L123" s="149"/>
      <c r="M123" s="149"/>
      <c r="N123" s="234">
        <f>BK123</f>
        <v>0</v>
      </c>
      <c r="O123" s="235"/>
      <c r="P123" s="235"/>
      <c r="Q123" s="235"/>
      <c r="R123" s="142"/>
      <c r="T123" s="143"/>
      <c r="U123" s="140"/>
      <c r="V123" s="140"/>
      <c r="W123" s="144">
        <f>SUM(W124:W155)</f>
        <v>55.66</v>
      </c>
      <c r="X123" s="140"/>
      <c r="Y123" s="144">
        <f>SUM(Y124:Y155)</f>
        <v>0.11280000000000003</v>
      </c>
      <c r="Z123" s="140"/>
      <c r="AA123" s="145">
        <f>SUM(AA124:AA155)</f>
        <v>1.9820000000000001E-2</v>
      </c>
      <c r="AR123" s="146" t="s">
        <v>127</v>
      </c>
      <c r="AT123" s="147" t="s">
        <v>75</v>
      </c>
      <c r="AU123" s="147" t="s">
        <v>84</v>
      </c>
      <c r="AY123" s="146" t="s">
        <v>143</v>
      </c>
      <c r="BK123" s="148">
        <f>SUM(BK124:BK155)</f>
        <v>0</v>
      </c>
    </row>
    <row r="124" spans="2:65" s="1" customFormat="1" ht="16.5" customHeight="1">
      <c r="B124" s="122"/>
      <c r="C124" s="150" t="s">
        <v>164</v>
      </c>
      <c r="D124" s="150" t="s">
        <v>144</v>
      </c>
      <c r="E124" s="151" t="s">
        <v>165</v>
      </c>
      <c r="F124" s="237" t="s">
        <v>166</v>
      </c>
      <c r="G124" s="237"/>
      <c r="H124" s="237"/>
      <c r="I124" s="237"/>
      <c r="J124" s="152" t="s">
        <v>147</v>
      </c>
      <c r="K124" s="153">
        <v>18</v>
      </c>
      <c r="L124" s="238"/>
      <c r="M124" s="238"/>
      <c r="N124" s="238">
        <f>ROUND(L124*K124,2)</f>
        <v>0</v>
      </c>
      <c r="O124" s="238"/>
      <c r="P124" s="238"/>
      <c r="Q124" s="238"/>
      <c r="R124" s="124"/>
      <c r="T124" s="154" t="s">
        <v>5</v>
      </c>
      <c r="U124" s="43" t="s">
        <v>43</v>
      </c>
      <c r="V124" s="155">
        <v>8.3000000000000004E-2</v>
      </c>
      <c r="W124" s="155">
        <f>V124*K124</f>
        <v>1.494</v>
      </c>
      <c r="X124" s="155">
        <v>0</v>
      </c>
      <c r="Y124" s="155">
        <f>X124*K124</f>
        <v>0</v>
      </c>
      <c r="Z124" s="155">
        <v>2.9E-4</v>
      </c>
      <c r="AA124" s="156">
        <f>Z124*K124</f>
        <v>5.2199999999999998E-3</v>
      </c>
      <c r="AR124" s="21" t="s">
        <v>148</v>
      </c>
      <c r="AT124" s="21" t="s">
        <v>144</v>
      </c>
      <c r="AU124" s="21" t="s">
        <v>127</v>
      </c>
      <c r="AY124" s="21" t="s">
        <v>143</v>
      </c>
      <c r="BE124" s="157">
        <f>IF(U124="základní",N124,0)</f>
        <v>0</v>
      </c>
      <c r="BF124" s="157">
        <f>IF(U124="snížená",N124,0)</f>
        <v>0</v>
      </c>
      <c r="BG124" s="157">
        <f>IF(U124="zákl. přenesená",N124,0)</f>
        <v>0</v>
      </c>
      <c r="BH124" s="157">
        <f>IF(U124="sníž. přenesená",N124,0)</f>
        <v>0</v>
      </c>
      <c r="BI124" s="157">
        <f>IF(U124="nulová",N124,0)</f>
        <v>0</v>
      </c>
      <c r="BJ124" s="21" t="s">
        <v>127</v>
      </c>
      <c r="BK124" s="157">
        <f>ROUND(L124*K124,2)</f>
        <v>0</v>
      </c>
      <c r="BL124" s="21" t="s">
        <v>148</v>
      </c>
      <c r="BM124" s="21" t="s">
        <v>167</v>
      </c>
    </row>
    <row r="125" spans="2:65" s="1" customFormat="1" ht="25.5" customHeight="1">
      <c r="B125" s="122"/>
      <c r="C125" s="150" t="s">
        <v>168</v>
      </c>
      <c r="D125" s="150" t="s">
        <v>144</v>
      </c>
      <c r="E125" s="151" t="s">
        <v>169</v>
      </c>
      <c r="F125" s="237" t="s">
        <v>170</v>
      </c>
      <c r="G125" s="237"/>
      <c r="H125" s="237"/>
      <c r="I125" s="237"/>
      <c r="J125" s="152" t="s">
        <v>147</v>
      </c>
      <c r="K125" s="153">
        <v>12</v>
      </c>
      <c r="L125" s="238"/>
      <c r="M125" s="238"/>
      <c r="N125" s="238">
        <f>ROUND(L125*K125,2)</f>
        <v>0</v>
      </c>
      <c r="O125" s="238"/>
      <c r="P125" s="238"/>
      <c r="Q125" s="238"/>
      <c r="R125" s="124"/>
      <c r="T125" s="154" t="s">
        <v>5</v>
      </c>
      <c r="U125" s="43" t="s">
        <v>43</v>
      </c>
      <c r="V125" s="155">
        <v>0.61599999999999999</v>
      </c>
      <c r="W125" s="155">
        <f>V125*K125</f>
        <v>7.3919999999999995</v>
      </c>
      <c r="X125" s="155">
        <v>9.1E-4</v>
      </c>
      <c r="Y125" s="155">
        <f>X125*K125</f>
        <v>1.0919999999999999E-2</v>
      </c>
      <c r="Z125" s="155">
        <v>0</v>
      </c>
      <c r="AA125" s="156">
        <f>Z125*K125</f>
        <v>0</v>
      </c>
      <c r="AR125" s="21" t="s">
        <v>148</v>
      </c>
      <c r="AT125" s="21" t="s">
        <v>144</v>
      </c>
      <c r="AU125" s="21" t="s">
        <v>127</v>
      </c>
      <c r="AY125" s="21" t="s">
        <v>143</v>
      </c>
      <c r="BE125" s="157">
        <f>IF(U125="základní",N125,0)</f>
        <v>0</v>
      </c>
      <c r="BF125" s="157">
        <f>IF(U125="snížená",N125,0)</f>
        <v>0</v>
      </c>
      <c r="BG125" s="157">
        <f>IF(U125="zákl. přenesená",N125,0)</f>
        <v>0</v>
      </c>
      <c r="BH125" s="157">
        <f>IF(U125="sníž. přenesená",N125,0)</f>
        <v>0</v>
      </c>
      <c r="BI125" s="157">
        <f>IF(U125="nulová",N125,0)</f>
        <v>0</v>
      </c>
      <c r="BJ125" s="21" t="s">
        <v>127</v>
      </c>
      <c r="BK125" s="157">
        <f>ROUND(L125*K125,2)</f>
        <v>0</v>
      </c>
      <c r="BL125" s="21" t="s">
        <v>148</v>
      </c>
      <c r="BM125" s="21" t="s">
        <v>171</v>
      </c>
    </row>
    <row r="126" spans="2:65" s="10" customFormat="1" ht="16.5" customHeight="1">
      <c r="B126" s="158"/>
      <c r="C126" s="159"/>
      <c r="D126" s="159"/>
      <c r="E126" s="160" t="s">
        <v>5</v>
      </c>
      <c r="F126" s="241" t="s">
        <v>172</v>
      </c>
      <c r="G126" s="242"/>
      <c r="H126" s="242"/>
      <c r="I126" s="242"/>
      <c r="J126" s="159"/>
      <c r="K126" s="161">
        <v>12</v>
      </c>
      <c r="L126" s="159"/>
      <c r="M126" s="159"/>
      <c r="N126" s="159"/>
      <c r="O126" s="159"/>
      <c r="P126" s="159"/>
      <c r="Q126" s="159"/>
      <c r="R126" s="162"/>
      <c r="T126" s="163"/>
      <c r="U126" s="159"/>
      <c r="V126" s="159"/>
      <c r="W126" s="159"/>
      <c r="X126" s="159"/>
      <c r="Y126" s="159"/>
      <c r="Z126" s="159"/>
      <c r="AA126" s="164"/>
      <c r="AT126" s="165" t="s">
        <v>151</v>
      </c>
      <c r="AU126" s="165" t="s">
        <v>127</v>
      </c>
      <c r="AV126" s="10" t="s">
        <v>127</v>
      </c>
      <c r="AW126" s="10" t="s">
        <v>33</v>
      </c>
      <c r="AX126" s="10" t="s">
        <v>84</v>
      </c>
      <c r="AY126" s="165" t="s">
        <v>143</v>
      </c>
    </row>
    <row r="127" spans="2:65" s="1" customFormat="1" ht="25.5" customHeight="1">
      <c r="B127" s="122"/>
      <c r="C127" s="150" t="s">
        <v>173</v>
      </c>
      <c r="D127" s="150" t="s">
        <v>144</v>
      </c>
      <c r="E127" s="151" t="s">
        <v>174</v>
      </c>
      <c r="F127" s="237" t="s">
        <v>175</v>
      </c>
      <c r="G127" s="237"/>
      <c r="H127" s="237"/>
      <c r="I127" s="237"/>
      <c r="J127" s="152" t="s">
        <v>147</v>
      </c>
      <c r="K127" s="153">
        <v>6</v>
      </c>
      <c r="L127" s="238"/>
      <c r="M127" s="238"/>
      <c r="N127" s="238">
        <f t="shared" ref="N127:N155" si="0">ROUND(L127*K127,2)</f>
        <v>0</v>
      </c>
      <c r="O127" s="238"/>
      <c r="P127" s="238"/>
      <c r="Q127" s="238"/>
      <c r="R127" s="124"/>
      <c r="T127" s="154" t="s">
        <v>5</v>
      </c>
      <c r="U127" s="43" t="s">
        <v>43</v>
      </c>
      <c r="V127" s="155">
        <v>0.74299999999999999</v>
      </c>
      <c r="W127" s="155">
        <f t="shared" ref="W127:W155" si="1">V127*K127</f>
        <v>4.4580000000000002</v>
      </c>
      <c r="X127" s="155">
        <v>2.5200000000000001E-3</v>
      </c>
      <c r="Y127" s="155">
        <f t="shared" ref="Y127:Y155" si="2">X127*K127</f>
        <v>1.5120000000000001E-2</v>
      </c>
      <c r="Z127" s="155">
        <v>0</v>
      </c>
      <c r="AA127" s="156">
        <f t="shared" ref="AA127:AA155" si="3">Z127*K127</f>
        <v>0</v>
      </c>
      <c r="AR127" s="21" t="s">
        <v>148</v>
      </c>
      <c r="AT127" s="21" t="s">
        <v>144</v>
      </c>
      <c r="AU127" s="21" t="s">
        <v>127</v>
      </c>
      <c r="AY127" s="21" t="s">
        <v>143</v>
      </c>
      <c r="BE127" s="157">
        <f t="shared" ref="BE127:BE155" si="4">IF(U127="základní",N127,0)</f>
        <v>0</v>
      </c>
      <c r="BF127" s="157">
        <f t="shared" ref="BF127:BF155" si="5">IF(U127="snížená",N127,0)</f>
        <v>0</v>
      </c>
      <c r="BG127" s="157">
        <f t="shared" ref="BG127:BG155" si="6">IF(U127="zákl. přenesená",N127,0)</f>
        <v>0</v>
      </c>
      <c r="BH127" s="157">
        <f t="shared" ref="BH127:BH155" si="7">IF(U127="sníž. přenesená",N127,0)</f>
        <v>0</v>
      </c>
      <c r="BI127" s="157">
        <f t="shared" ref="BI127:BI155" si="8">IF(U127="nulová",N127,0)</f>
        <v>0</v>
      </c>
      <c r="BJ127" s="21" t="s">
        <v>127</v>
      </c>
      <c r="BK127" s="157">
        <f t="shared" ref="BK127:BK155" si="9">ROUND(L127*K127,2)</f>
        <v>0</v>
      </c>
      <c r="BL127" s="21" t="s">
        <v>148</v>
      </c>
      <c r="BM127" s="21" t="s">
        <v>176</v>
      </c>
    </row>
    <row r="128" spans="2:65" s="1" customFormat="1" ht="25.5" customHeight="1">
      <c r="B128" s="122"/>
      <c r="C128" s="150" t="s">
        <v>177</v>
      </c>
      <c r="D128" s="150" t="s">
        <v>144</v>
      </c>
      <c r="E128" s="151" t="s">
        <v>178</v>
      </c>
      <c r="F128" s="237" t="s">
        <v>179</v>
      </c>
      <c r="G128" s="237"/>
      <c r="H128" s="237"/>
      <c r="I128" s="237"/>
      <c r="J128" s="152" t="s">
        <v>147</v>
      </c>
      <c r="K128" s="153">
        <v>12</v>
      </c>
      <c r="L128" s="238"/>
      <c r="M128" s="238"/>
      <c r="N128" s="238">
        <f t="shared" si="0"/>
        <v>0</v>
      </c>
      <c r="O128" s="238"/>
      <c r="P128" s="238"/>
      <c r="Q128" s="238"/>
      <c r="R128" s="124"/>
      <c r="T128" s="154" t="s">
        <v>5</v>
      </c>
      <c r="U128" s="43" t="s">
        <v>43</v>
      </c>
      <c r="V128" s="155">
        <v>0.78900000000000003</v>
      </c>
      <c r="W128" s="155">
        <f t="shared" si="1"/>
        <v>9.468</v>
      </c>
      <c r="X128" s="155">
        <v>3.5000000000000001E-3</v>
      </c>
      <c r="Y128" s="155">
        <f t="shared" si="2"/>
        <v>4.2000000000000003E-2</v>
      </c>
      <c r="Z128" s="155">
        <v>0</v>
      </c>
      <c r="AA128" s="156">
        <f t="shared" si="3"/>
        <v>0</v>
      </c>
      <c r="AR128" s="21" t="s">
        <v>148</v>
      </c>
      <c r="AT128" s="21" t="s">
        <v>144</v>
      </c>
      <c r="AU128" s="21" t="s">
        <v>127</v>
      </c>
      <c r="AY128" s="21" t="s">
        <v>143</v>
      </c>
      <c r="BE128" s="157">
        <f t="shared" si="4"/>
        <v>0</v>
      </c>
      <c r="BF128" s="157">
        <f t="shared" si="5"/>
        <v>0</v>
      </c>
      <c r="BG128" s="157">
        <f t="shared" si="6"/>
        <v>0</v>
      </c>
      <c r="BH128" s="157">
        <f t="shared" si="7"/>
        <v>0</v>
      </c>
      <c r="BI128" s="157">
        <f t="shared" si="8"/>
        <v>0</v>
      </c>
      <c r="BJ128" s="21" t="s">
        <v>127</v>
      </c>
      <c r="BK128" s="157">
        <f t="shared" si="9"/>
        <v>0</v>
      </c>
      <c r="BL128" s="21" t="s">
        <v>148</v>
      </c>
      <c r="BM128" s="21" t="s">
        <v>180</v>
      </c>
    </row>
    <row r="129" spans="2:65" s="1" customFormat="1" ht="25.5" customHeight="1">
      <c r="B129" s="122"/>
      <c r="C129" s="150" t="s">
        <v>181</v>
      </c>
      <c r="D129" s="150" t="s">
        <v>144</v>
      </c>
      <c r="E129" s="151" t="s">
        <v>182</v>
      </c>
      <c r="F129" s="237" t="s">
        <v>183</v>
      </c>
      <c r="G129" s="237"/>
      <c r="H129" s="237"/>
      <c r="I129" s="237"/>
      <c r="J129" s="152" t="s">
        <v>147</v>
      </c>
      <c r="K129" s="153">
        <v>12</v>
      </c>
      <c r="L129" s="238"/>
      <c r="M129" s="238"/>
      <c r="N129" s="238">
        <f t="shared" si="0"/>
        <v>0</v>
      </c>
      <c r="O129" s="238"/>
      <c r="P129" s="238"/>
      <c r="Q129" s="238"/>
      <c r="R129" s="124"/>
      <c r="T129" s="154" t="s">
        <v>5</v>
      </c>
      <c r="U129" s="43" t="s">
        <v>43</v>
      </c>
      <c r="V129" s="155">
        <v>0.40500000000000003</v>
      </c>
      <c r="W129" s="155">
        <f t="shared" si="1"/>
        <v>4.8600000000000003</v>
      </c>
      <c r="X129" s="155">
        <v>4.2000000000000002E-4</v>
      </c>
      <c r="Y129" s="155">
        <f t="shared" si="2"/>
        <v>5.0400000000000002E-3</v>
      </c>
      <c r="Z129" s="155">
        <v>0</v>
      </c>
      <c r="AA129" s="156">
        <f t="shared" si="3"/>
        <v>0</v>
      </c>
      <c r="AR129" s="21" t="s">
        <v>148</v>
      </c>
      <c r="AT129" s="21" t="s">
        <v>144</v>
      </c>
      <c r="AU129" s="21" t="s">
        <v>127</v>
      </c>
      <c r="AY129" s="21" t="s">
        <v>143</v>
      </c>
      <c r="BE129" s="157">
        <f t="shared" si="4"/>
        <v>0</v>
      </c>
      <c r="BF129" s="157">
        <f t="shared" si="5"/>
        <v>0</v>
      </c>
      <c r="BG129" s="157">
        <f t="shared" si="6"/>
        <v>0</v>
      </c>
      <c r="BH129" s="157">
        <f t="shared" si="7"/>
        <v>0</v>
      </c>
      <c r="BI129" s="157">
        <f t="shared" si="8"/>
        <v>0</v>
      </c>
      <c r="BJ129" s="21" t="s">
        <v>127</v>
      </c>
      <c r="BK129" s="157">
        <f t="shared" si="9"/>
        <v>0</v>
      </c>
      <c r="BL129" s="21" t="s">
        <v>148</v>
      </c>
      <c r="BM129" s="21" t="s">
        <v>184</v>
      </c>
    </row>
    <row r="130" spans="2:65" s="1" customFormat="1" ht="25.5" customHeight="1">
      <c r="B130" s="122"/>
      <c r="C130" s="150" t="s">
        <v>185</v>
      </c>
      <c r="D130" s="150" t="s">
        <v>144</v>
      </c>
      <c r="E130" s="151" t="s">
        <v>186</v>
      </c>
      <c r="F130" s="237" t="s">
        <v>187</v>
      </c>
      <c r="G130" s="237"/>
      <c r="H130" s="237"/>
      <c r="I130" s="237"/>
      <c r="J130" s="152" t="s">
        <v>147</v>
      </c>
      <c r="K130" s="153">
        <v>6</v>
      </c>
      <c r="L130" s="238"/>
      <c r="M130" s="238"/>
      <c r="N130" s="238">
        <f t="shared" si="0"/>
        <v>0</v>
      </c>
      <c r="O130" s="238"/>
      <c r="P130" s="238"/>
      <c r="Q130" s="238"/>
      <c r="R130" s="124"/>
      <c r="T130" s="154" t="s">
        <v>5</v>
      </c>
      <c r="U130" s="43" t="s">
        <v>43</v>
      </c>
      <c r="V130" s="155">
        <v>0.53400000000000003</v>
      </c>
      <c r="W130" s="155">
        <f t="shared" si="1"/>
        <v>3.2040000000000002</v>
      </c>
      <c r="X130" s="155">
        <v>6.4999999999999997E-4</v>
      </c>
      <c r="Y130" s="155">
        <f t="shared" si="2"/>
        <v>3.8999999999999998E-3</v>
      </c>
      <c r="Z130" s="155">
        <v>0</v>
      </c>
      <c r="AA130" s="156">
        <f t="shared" si="3"/>
        <v>0</v>
      </c>
      <c r="AR130" s="21" t="s">
        <v>148</v>
      </c>
      <c r="AT130" s="21" t="s">
        <v>144</v>
      </c>
      <c r="AU130" s="21" t="s">
        <v>127</v>
      </c>
      <c r="AY130" s="21" t="s">
        <v>143</v>
      </c>
      <c r="BE130" s="157">
        <f t="shared" si="4"/>
        <v>0</v>
      </c>
      <c r="BF130" s="157">
        <f t="shared" si="5"/>
        <v>0</v>
      </c>
      <c r="BG130" s="157">
        <f t="shared" si="6"/>
        <v>0</v>
      </c>
      <c r="BH130" s="157">
        <f t="shared" si="7"/>
        <v>0</v>
      </c>
      <c r="BI130" s="157">
        <f t="shared" si="8"/>
        <v>0</v>
      </c>
      <c r="BJ130" s="21" t="s">
        <v>127</v>
      </c>
      <c r="BK130" s="157">
        <f t="shared" si="9"/>
        <v>0</v>
      </c>
      <c r="BL130" s="21" t="s">
        <v>148</v>
      </c>
      <c r="BM130" s="21" t="s">
        <v>188</v>
      </c>
    </row>
    <row r="131" spans="2:65" s="1" customFormat="1" ht="25.5" customHeight="1">
      <c r="B131" s="122"/>
      <c r="C131" s="150" t="s">
        <v>189</v>
      </c>
      <c r="D131" s="150" t="s">
        <v>144</v>
      </c>
      <c r="E131" s="151" t="s">
        <v>190</v>
      </c>
      <c r="F131" s="237" t="s">
        <v>191</v>
      </c>
      <c r="G131" s="237"/>
      <c r="H131" s="237"/>
      <c r="I131" s="237"/>
      <c r="J131" s="152" t="s">
        <v>147</v>
      </c>
      <c r="K131" s="153">
        <v>12</v>
      </c>
      <c r="L131" s="238"/>
      <c r="M131" s="238"/>
      <c r="N131" s="238">
        <f t="shared" si="0"/>
        <v>0</v>
      </c>
      <c r="O131" s="238"/>
      <c r="P131" s="238"/>
      <c r="Q131" s="238"/>
      <c r="R131" s="124"/>
      <c r="T131" s="154" t="s">
        <v>5</v>
      </c>
      <c r="U131" s="43" t="s">
        <v>43</v>
      </c>
      <c r="V131" s="155">
        <v>0.56899999999999995</v>
      </c>
      <c r="W131" s="155">
        <f t="shared" si="1"/>
        <v>6.8279999999999994</v>
      </c>
      <c r="X131" s="155">
        <v>8.0000000000000004E-4</v>
      </c>
      <c r="Y131" s="155">
        <f t="shared" si="2"/>
        <v>9.6000000000000009E-3</v>
      </c>
      <c r="Z131" s="155">
        <v>0</v>
      </c>
      <c r="AA131" s="156">
        <f t="shared" si="3"/>
        <v>0</v>
      </c>
      <c r="AR131" s="21" t="s">
        <v>148</v>
      </c>
      <c r="AT131" s="21" t="s">
        <v>144</v>
      </c>
      <c r="AU131" s="21" t="s">
        <v>127</v>
      </c>
      <c r="AY131" s="21" t="s">
        <v>143</v>
      </c>
      <c r="BE131" s="157">
        <f t="shared" si="4"/>
        <v>0</v>
      </c>
      <c r="BF131" s="157">
        <f t="shared" si="5"/>
        <v>0</v>
      </c>
      <c r="BG131" s="157">
        <f t="shared" si="6"/>
        <v>0</v>
      </c>
      <c r="BH131" s="157">
        <f t="shared" si="7"/>
        <v>0</v>
      </c>
      <c r="BI131" s="157">
        <f t="shared" si="8"/>
        <v>0</v>
      </c>
      <c r="BJ131" s="21" t="s">
        <v>127</v>
      </c>
      <c r="BK131" s="157">
        <f t="shared" si="9"/>
        <v>0</v>
      </c>
      <c r="BL131" s="21" t="s">
        <v>148</v>
      </c>
      <c r="BM131" s="21" t="s">
        <v>192</v>
      </c>
    </row>
    <row r="132" spans="2:65" s="1" customFormat="1" ht="38.25" customHeight="1">
      <c r="B132" s="122"/>
      <c r="C132" s="150" t="s">
        <v>193</v>
      </c>
      <c r="D132" s="150" t="s">
        <v>144</v>
      </c>
      <c r="E132" s="151" t="s">
        <v>194</v>
      </c>
      <c r="F132" s="237" t="s">
        <v>195</v>
      </c>
      <c r="G132" s="237"/>
      <c r="H132" s="237"/>
      <c r="I132" s="237"/>
      <c r="J132" s="152" t="s">
        <v>147</v>
      </c>
      <c r="K132" s="153">
        <v>12</v>
      </c>
      <c r="L132" s="238"/>
      <c r="M132" s="238"/>
      <c r="N132" s="238">
        <f t="shared" si="0"/>
        <v>0</v>
      </c>
      <c r="O132" s="238"/>
      <c r="P132" s="238"/>
      <c r="Q132" s="238"/>
      <c r="R132" s="124"/>
      <c r="T132" s="154" t="s">
        <v>5</v>
      </c>
      <c r="U132" s="43" t="s">
        <v>43</v>
      </c>
      <c r="V132" s="155">
        <v>0.113</v>
      </c>
      <c r="W132" s="155">
        <f t="shared" si="1"/>
        <v>1.3560000000000001</v>
      </c>
      <c r="X132" s="155">
        <v>1.6000000000000001E-4</v>
      </c>
      <c r="Y132" s="155">
        <f t="shared" si="2"/>
        <v>1.9200000000000003E-3</v>
      </c>
      <c r="Z132" s="155">
        <v>0</v>
      </c>
      <c r="AA132" s="156">
        <f t="shared" si="3"/>
        <v>0</v>
      </c>
      <c r="AR132" s="21" t="s">
        <v>148</v>
      </c>
      <c r="AT132" s="21" t="s">
        <v>144</v>
      </c>
      <c r="AU132" s="21" t="s">
        <v>127</v>
      </c>
      <c r="AY132" s="21" t="s">
        <v>143</v>
      </c>
      <c r="BE132" s="157">
        <f t="shared" si="4"/>
        <v>0</v>
      </c>
      <c r="BF132" s="157">
        <f t="shared" si="5"/>
        <v>0</v>
      </c>
      <c r="BG132" s="157">
        <f t="shared" si="6"/>
        <v>0</v>
      </c>
      <c r="BH132" s="157">
        <f t="shared" si="7"/>
        <v>0</v>
      </c>
      <c r="BI132" s="157">
        <f t="shared" si="8"/>
        <v>0</v>
      </c>
      <c r="BJ132" s="21" t="s">
        <v>127</v>
      </c>
      <c r="BK132" s="157">
        <f t="shared" si="9"/>
        <v>0</v>
      </c>
      <c r="BL132" s="21" t="s">
        <v>148</v>
      </c>
      <c r="BM132" s="21" t="s">
        <v>196</v>
      </c>
    </row>
    <row r="133" spans="2:65" s="1" customFormat="1" ht="38.25" customHeight="1">
      <c r="B133" s="122"/>
      <c r="C133" s="150" t="s">
        <v>172</v>
      </c>
      <c r="D133" s="150" t="s">
        <v>144</v>
      </c>
      <c r="E133" s="151" t="s">
        <v>197</v>
      </c>
      <c r="F133" s="237" t="s">
        <v>198</v>
      </c>
      <c r="G133" s="237"/>
      <c r="H133" s="237"/>
      <c r="I133" s="237"/>
      <c r="J133" s="152" t="s">
        <v>147</v>
      </c>
      <c r="K133" s="153">
        <v>6</v>
      </c>
      <c r="L133" s="238"/>
      <c r="M133" s="238"/>
      <c r="N133" s="238">
        <f t="shared" si="0"/>
        <v>0</v>
      </c>
      <c r="O133" s="238"/>
      <c r="P133" s="238"/>
      <c r="Q133" s="238"/>
      <c r="R133" s="124"/>
      <c r="T133" s="154" t="s">
        <v>5</v>
      </c>
      <c r="U133" s="43" t="s">
        <v>43</v>
      </c>
      <c r="V133" s="155">
        <v>0.11799999999999999</v>
      </c>
      <c r="W133" s="155">
        <f t="shared" si="1"/>
        <v>0.70799999999999996</v>
      </c>
      <c r="X133" s="155">
        <v>2.4000000000000001E-4</v>
      </c>
      <c r="Y133" s="155">
        <f t="shared" si="2"/>
        <v>1.4400000000000001E-3</v>
      </c>
      <c r="Z133" s="155">
        <v>0</v>
      </c>
      <c r="AA133" s="156">
        <f t="shared" si="3"/>
        <v>0</v>
      </c>
      <c r="AR133" s="21" t="s">
        <v>148</v>
      </c>
      <c r="AT133" s="21" t="s">
        <v>144</v>
      </c>
      <c r="AU133" s="21" t="s">
        <v>127</v>
      </c>
      <c r="AY133" s="21" t="s">
        <v>143</v>
      </c>
      <c r="BE133" s="157">
        <f t="shared" si="4"/>
        <v>0</v>
      </c>
      <c r="BF133" s="157">
        <f t="shared" si="5"/>
        <v>0</v>
      </c>
      <c r="BG133" s="157">
        <f t="shared" si="6"/>
        <v>0</v>
      </c>
      <c r="BH133" s="157">
        <f t="shared" si="7"/>
        <v>0</v>
      </c>
      <c r="BI133" s="157">
        <f t="shared" si="8"/>
        <v>0</v>
      </c>
      <c r="BJ133" s="21" t="s">
        <v>127</v>
      </c>
      <c r="BK133" s="157">
        <f t="shared" si="9"/>
        <v>0</v>
      </c>
      <c r="BL133" s="21" t="s">
        <v>148</v>
      </c>
      <c r="BM133" s="21" t="s">
        <v>199</v>
      </c>
    </row>
    <row r="134" spans="2:65" s="1" customFormat="1" ht="38.25" customHeight="1">
      <c r="B134" s="122"/>
      <c r="C134" s="150" t="s">
        <v>200</v>
      </c>
      <c r="D134" s="150" t="s">
        <v>144</v>
      </c>
      <c r="E134" s="151" t="s">
        <v>201</v>
      </c>
      <c r="F134" s="237" t="s">
        <v>202</v>
      </c>
      <c r="G134" s="237"/>
      <c r="H134" s="237"/>
      <c r="I134" s="237"/>
      <c r="J134" s="152" t="s">
        <v>147</v>
      </c>
      <c r="K134" s="153">
        <v>12</v>
      </c>
      <c r="L134" s="238"/>
      <c r="M134" s="238"/>
      <c r="N134" s="238">
        <f t="shared" si="0"/>
        <v>0</v>
      </c>
      <c r="O134" s="238"/>
      <c r="P134" s="238"/>
      <c r="Q134" s="238"/>
      <c r="R134" s="124"/>
      <c r="T134" s="154" t="s">
        <v>5</v>
      </c>
      <c r="U134" s="43" t="s">
        <v>43</v>
      </c>
      <c r="V134" s="155">
        <v>0.11799999999999999</v>
      </c>
      <c r="W134" s="155">
        <f t="shared" si="1"/>
        <v>1.4159999999999999</v>
      </c>
      <c r="X134" s="155">
        <v>2.7E-4</v>
      </c>
      <c r="Y134" s="155">
        <f t="shared" si="2"/>
        <v>3.2399999999999998E-3</v>
      </c>
      <c r="Z134" s="155">
        <v>0</v>
      </c>
      <c r="AA134" s="156">
        <f t="shared" si="3"/>
        <v>0</v>
      </c>
      <c r="AR134" s="21" t="s">
        <v>148</v>
      </c>
      <c r="AT134" s="21" t="s">
        <v>144</v>
      </c>
      <c r="AU134" s="21" t="s">
        <v>127</v>
      </c>
      <c r="AY134" s="21" t="s">
        <v>143</v>
      </c>
      <c r="BE134" s="157">
        <f t="shared" si="4"/>
        <v>0</v>
      </c>
      <c r="BF134" s="157">
        <f t="shared" si="5"/>
        <v>0</v>
      </c>
      <c r="BG134" s="157">
        <f t="shared" si="6"/>
        <v>0</v>
      </c>
      <c r="BH134" s="157">
        <f t="shared" si="7"/>
        <v>0</v>
      </c>
      <c r="BI134" s="157">
        <f t="shared" si="8"/>
        <v>0</v>
      </c>
      <c r="BJ134" s="21" t="s">
        <v>127</v>
      </c>
      <c r="BK134" s="157">
        <f t="shared" si="9"/>
        <v>0</v>
      </c>
      <c r="BL134" s="21" t="s">
        <v>148</v>
      </c>
      <c r="BM134" s="21" t="s">
        <v>203</v>
      </c>
    </row>
    <row r="135" spans="2:65" s="1" customFormat="1" ht="16.5" customHeight="1">
      <c r="B135" s="122"/>
      <c r="C135" s="150" t="s">
        <v>204</v>
      </c>
      <c r="D135" s="150" t="s">
        <v>144</v>
      </c>
      <c r="E135" s="151" t="s">
        <v>205</v>
      </c>
      <c r="F135" s="237" t="s">
        <v>206</v>
      </c>
      <c r="G135" s="237"/>
      <c r="H135" s="237"/>
      <c r="I135" s="237"/>
      <c r="J135" s="152" t="s">
        <v>207</v>
      </c>
      <c r="K135" s="153">
        <v>2</v>
      </c>
      <c r="L135" s="238"/>
      <c r="M135" s="238"/>
      <c r="N135" s="238">
        <f t="shared" si="0"/>
        <v>0</v>
      </c>
      <c r="O135" s="238"/>
      <c r="P135" s="238"/>
      <c r="Q135" s="238"/>
      <c r="R135" s="124"/>
      <c r="T135" s="154" t="s">
        <v>5</v>
      </c>
      <c r="U135" s="43" t="s">
        <v>43</v>
      </c>
      <c r="V135" s="155">
        <v>0.42499999999999999</v>
      </c>
      <c r="W135" s="155">
        <f t="shared" si="1"/>
        <v>0.85</v>
      </c>
      <c r="X135" s="155">
        <v>0</v>
      </c>
      <c r="Y135" s="155">
        <f t="shared" si="2"/>
        <v>0</v>
      </c>
      <c r="Z135" s="155">
        <v>0</v>
      </c>
      <c r="AA135" s="156">
        <f t="shared" si="3"/>
        <v>0</v>
      </c>
      <c r="AR135" s="21" t="s">
        <v>148</v>
      </c>
      <c r="AT135" s="21" t="s">
        <v>144</v>
      </c>
      <c r="AU135" s="21" t="s">
        <v>127</v>
      </c>
      <c r="AY135" s="21" t="s">
        <v>143</v>
      </c>
      <c r="BE135" s="157">
        <f t="shared" si="4"/>
        <v>0</v>
      </c>
      <c r="BF135" s="157">
        <f t="shared" si="5"/>
        <v>0</v>
      </c>
      <c r="BG135" s="157">
        <f t="shared" si="6"/>
        <v>0</v>
      </c>
      <c r="BH135" s="157">
        <f t="shared" si="7"/>
        <v>0</v>
      </c>
      <c r="BI135" s="157">
        <f t="shared" si="8"/>
        <v>0</v>
      </c>
      <c r="BJ135" s="21" t="s">
        <v>127</v>
      </c>
      <c r="BK135" s="157">
        <f t="shared" si="9"/>
        <v>0</v>
      </c>
      <c r="BL135" s="21" t="s">
        <v>148</v>
      </c>
      <c r="BM135" s="21" t="s">
        <v>208</v>
      </c>
    </row>
    <row r="136" spans="2:65" s="1" customFormat="1" ht="16.5" customHeight="1">
      <c r="B136" s="122"/>
      <c r="C136" s="150" t="s">
        <v>11</v>
      </c>
      <c r="D136" s="150" t="s">
        <v>144</v>
      </c>
      <c r="E136" s="151" t="s">
        <v>209</v>
      </c>
      <c r="F136" s="237" t="s">
        <v>210</v>
      </c>
      <c r="G136" s="237"/>
      <c r="H136" s="237"/>
      <c r="I136" s="237"/>
      <c r="J136" s="152" t="s">
        <v>207</v>
      </c>
      <c r="K136" s="153">
        <v>6</v>
      </c>
      <c r="L136" s="238"/>
      <c r="M136" s="238"/>
      <c r="N136" s="238">
        <f t="shared" si="0"/>
        <v>0</v>
      </c>
      <c r="O136" s="238"/>
      <c r="P136" s="238"/>
      <c r="Q136" s="238"/>
      <c r="R136" s="124"/>
      <c r="T136" s="154" t="s">
        <v>5</v>
      </c>
      <c r="U136" s="43" t="s">
        <v>43</v>
      </c>
      <c r="V136" s="155">
        <v>0.55900000000000005</v>
      </c>
      <c r="W136" s="155">
        <f t="shared" si="1"/>
        <v>3.3540000000000001</v>
      </c>
      <c r="X136" s="155">
        <v>0</v>
      </c>
      <c r="Y136" s="155">
        <f t="shared" si="2"/>
        <v>0</v>
      </c>
      <c r="Z136" s="155">
        <v>0</v>
      </c>
      <c r="AA136" s="156">
        <f t="shared" si="3"/>
        <v>0</v>
      </c>
      <c r="AR136" s="21" t="s">
        <v>148</v>
      </c>
      <c r="AT136" s="21" t="s">
        <v>144</v>
      </c>
      <c r="AU136" s="21" t="s">
        <v>127</v>
      </c>
      <c r="AY136" s="21" t="s">
        <v>143</v>
      </c>
      <c r="BE136" s="157">
        <f t="shared" si="4"/>
        <v>0</v>
      </c>
      <c r="BF136" s="157">
        <f t="shared" si="5"/>
        <v>0</v>
      </c>
      <c r="BG136" s="157">
        <f t="shared" si="6"/>
        <v>0</v>
      </c>
      <c r="BH136" s="157">
        <f t="shared" si="7"/>
        <v>0</v>
      </c>
      <c r="BI136" s="157">
        <f t="shared" si="8"/>
        <v>0</v>
      </c>
      <c r="BJ136" s="21" t="s">
        <v>127</v>
      </c>
      <c r="BK136" s="157">
        <f t="shared" si="9"/>
        <v>0</v>
      </c>
      <c r="BL136" s="21" t="s">
        <v>148</v>
      </c>
      <c r="BM136" s="21" t="s">
        <v>211</v>
      </c>
    </row>
    <row r="137" spans="2:65" s="1" customFormat="1" ht="25.5" customHeight="1">
      <c r="B137" s="122"/>
      <c r="C137" s="150" t="s">
        <v>212</v>
      </c>
      <c r="D137" s="150" t="s">
        <v>144</v>
      </c>
      <c r="E137" s="151" t="s">
        <v>213</v>
      </c>
      <c r="F137" s="237" t="s">
        <v>214</v>
      </c>
      <c r="G137" s="237"/>
      <c r="H137" s="237"/>
      <c r="I137" s="237"/>
      <c r="J137" s="152" t="s">
        <v>207</v>
      </c>
      <c r="K137" s="153">
        <v>6</v>
      </c>
      <c r="L137" s="238"/>
      <c r="M137" s="238"/>
      <c r="N137" s="238">
        <f t="shared" si="0"/>
        <v>0</v>
      </c>
      <c r="O137" s="238"/>
      <c r="P137" s="238"/>
      <c r="Q137" s="238"/>
      <c r="R137" s="124"/>
      <c r="T137" s="154" t="s">
        <v>5</v>
      </c>
      <c r="U137" s="43" t="s">
        <v>43</v>
      </c>
      <c r="V137" s="155">
        <v>7.1999999999999995E-2</v>
      </c>
      <c r="W137" s="155">
        <f t="shared" si="1"/>
        <v>0.43199999999999994</v>
      </c>
      <c r="X137" s="155">
        <v>0</v>
      </c>
      <c r="Y137" s="155">
        <f t="shared" si="2"/>
        <v>0</v>
      </c>
      <c r="Z137" s="155">
        <v>1.23E-3</v>
      </c>
      <c r="AA137" s="156">
        <f t="shared" si="3"/>
        <v>7.3799999999999994E-3</v>
      </c>
      <c r="AR137" s="21" t="s">
        <v>148</v>
      </c>
      <c r="AT137" s="21" t="s">
        <v>144</v>
      </c>
      <c r="AU137" s="21" t="s">
        <v>127</v>
      </c>
      <c r="AY137" s="21" t="s">
        <v>143</v>
      </c>
      <c r="BE137" s="157">
        <f t="shared" si="4"/>
        <v>0</v>
      </c>
      <c r="BF137" s="157">
        <f t="shared" si="5"/>
        <v>0</v>
      </c>
      <c r="BG137" s="157">
        <f t="shared" si="6"/>
        <v>0</v>
      </c>
      <c r="BH137" s="157">
        <f t="shared" si="7"/>
        <v>0</v>
      </c>
      <c r="BI137" s="157">
        <f t="shared" si="8"/>
        <v>0</v>
      </c>
      <c r="BJ137" s="21" t="s">
        <v>127</v>
      </c>
      <c r="BK137" s="157">
        <f t="shared" si="9"/>
        <v>0</v>
      </c>
      <c r="BL137" s="21" t="s">
        <v>148</v>
      </c>
      <c r="BM137" s="21" t="s">
        <v>215</v>
      </c>
    </row>
    <row r="138" spans="2:65" s="1" customFormat="1" ht="25.5" customHeight="1">
      <c r="B138" s="122"/>
      <c r="C138" s="150" t="s">
        <v>148</v>
      </c>
      <c r="D138" s="150" t="s">
        <v>144</v>
      </c>
      <c r="E138" s="151" t="s">
        <v>216</v>
      </c>
      <c r="F138" s="237" t="s">
        <v>217</v>
      </c>
      <c r="G138" s="237"/>
      <c r="H138" s="237"/>
      <c r="I138" s="237"/>
      <c r="J138" s="152" t="s">
        <v>207</v>
      </c>
      <c r="K138" s="153">
        <v>2</v>
      </c>
      <c r="L138" s="238"/>
      <c r="M138" s="238"/>
      <c r="N138" s="238">
        <f t="shared" si="0"/>
        <v>0</v>
      </c>
      <c r="O138" s="238"/>
      <c r="P138" s="238"/>
      <c r="Q138" s="238"/>
      <c r="R138" s="124"/>
      <c r="T138" s="154" t="s">
        <v>5</v>
      </c>
      <c r="U138" s="43" t="s">
        <v>43</v>
      </c>
      <c r="V138" s="155">
        <v>8.3000000000000004E-2</v>
      </c>
      <c r="W138" s="155">
        <f t="shared" si="1"/>
        <v>0.16600000000000001</v>
      </c>
      <c r="X138" s="155">
        <v>2.2000000000000001E-4</v>
      </c>
      <c r="Y138" s="155">
        <f t="shared" si="2"/>
        <v>4.4000000000000002E-4</v>
      </c>
      <c r="Z138" s="155">
        <v>0</v>
      </c>
      <c r="AA138" s="156">
        <f t="shared" si="3"/>
        <v>0</v>
      </c>
      <c r="AR138" s="21" t="s">
        <v>148</v>
      </c>
      <c r="AT138" s="21" t="s">
        <v>144</v>
      </c>
      <c r="AU138" s="21" t="s">
        <v>127</v>
      </c>
      <c r="AY138" s="21" t="s">
        <v>143</v>
      </c>
      <c r="BE138" s="157">
        <f t="shared" si="4"/>
        <v>0</v>
      </c>
      <c r="BF138" s="157">
        <f t="shared" si="5"/>
        <v>0</v>
      </c>
      <c r="BG138" s="157">
        <f t="shared" si="6"/>
        <v>0</v>
      </c>
      <c r="BH138" s="157">
        <f t="shared" si="7"/>
        <v>0</v>
      </c>
      <c r="BI138" s="157">
        <f t="shared" si="8"/>
        <v>0</v>
      </c>
      <c r="BJ138" s="21" t="s">
        <v>127</v>
      </c>
      <c r="BK138" s="157">
        <f t="shared" si="9"/>
        <v>0</v>
      </c>
      <c r="BL138" s="21" t="s">
        <v>148</v>
      </c>
      <c r="BM138" s="21" t="s">
        <v>218</v>
      </c>
    </row>
    <row r="139" spans="2:65" s="1" customFormat="1" ht="16.5" customHeight="1">
      <c r="B139" s="122"/>
      <c r="C139" s="150" t="s">
        <v>219</v>
      </c>
      <c r="D139" s="150" t="s">
        <v>144</v>
      </c>
      <c r="E139" s="151" t="s">
        <v>220</v>
      </c>
      <c r="F139" s="237" t="s">
        <v>221</v>
      </c>
      <c r="G139" s="237"/>
      <c r="H139" s="237"/>
      <c r="I139" s="237"/>
      <c r="J139" s="152" t="s">
        <v>207</v>
      </c>
      <c r="K139" s="153">
        <v>1</v>
      </c>
      <c r="L139" s="238"/>
      <c r="M139" s="238"/>
      <c r="N139" s="238">
        <f t="shared" si="0"/>
        <v>0</v>
      </c>
      <c r="O139" s="238"/>
      <c r="P139" s="238"/>
      <c r="Q139" s="238"/>
      <c r="R139" s="124"/>
      <c r="T139" s="154" t="s">
        <v>5</v>
      </c>
      <c r="U139" s="43" t="s">
        <v>43</v>
      </c>
      <c r="V139" s="155">
        <v>0.20699999999999999</v>
      </c>
      <c r="W139" s="155">
        <f t="shared" si="1"/>
        <v>0.20699999999999999</v>
      </c>
      <c r="X139" s="155">
        <v>5.6999999999999998E-4</v>
      </c>
      <c r="Y139" s="155">
        <f t="shared" si="2"/>
        <v>5.6999999999999998E-4</v>
      </c>
      <c r="Z139" s="155">
        <v>0</v>
      </c>
      <c r="AA139" s="156">
        <f t="shared" si="3"/>
        <v>0</v>
      </c>
      <c r="AR139" s="21" t="s">
        <v>148</v>
      </c>
      <c r="AT139" s="21" t="s">
        <v>144</v>
      </c>
      <c r="AU139" s="21" t="s">
        <v>127</v>
      </c>
      <c r="AY139" s="21" t="s">
        <v>143</v>
      </c>
      <c r="BE139" s="157">
        <f t="shared" si="4"/>
        <v>0</v>
      </c>
      <c r="BF139" s="157">
        <f t="shared" si="5"/>
        <v>0</v>
      </c>
      <c r="BG139" s="157">
        <f t="shared" si="6"/>
        <v>0</v>
      </c>
      <c r="BH139" s="157">
        <f t="shared" si="7"/>
        <v>0</v>
      </c>
      <c r="BI139" s="157">
        <f t="shared" si="8"/>
        <v>0</v>
      </c>
      <c r="BJ139" s="21" t="s">
        <v>127</v>
      </c>
      <c r="BK139" s="157">
        <f t="shared" si="9"/>
        <v>0</v>
      </c>
      <c r="BL139" s="21" t="s">
        <v>148</v>
      </c>
      <c r="BM139" s="21" t="s">
        <v>222</v>
      </c>
    </row>
    <row r="140" spans="2:65" s="1" customFormat="1" ht="25.5" customHeight="1">
      <c r="B140" s="122"/>
      <c r="C140" s="150" t="s">
        <v>223</v>
      </c>
      <c r="D140" s="150" t="s">
        <v>144</v>
      </c>
      <c r="E140" s="151" t="s">
        <v>224</v>
      </c>
      <c r="F140" s="237" t="s">
        <v>225</v>
      </c>
      <c r="G140" s="237"/>
      <c r="H140" s="237"/>
      <c r="I140" s="237"/>
      <c r="J140" s="152" t="s">
        <v>207</v>
      </c>
      <c r="K140" s="153">
        <v>1</v>
      </c>
      <c r="L140" s="238"/>
      <c r="M140" s="238"/>
      <c r="N140" s="238">
        <f t="shared" si="0"/>
        <v>0</v>
      </c>
      <c r="O140" s="238"/>
      <c r="P140" s="238"/>
      <c r="Q140" s="238"/>
      <c r="R140" s="124"/>
      <c r="T140" s="154" t="s">
        <v>5</v>
      </c>
      <c r="U140" s="43" t="s">
        <v>43</v>
      </c>
      <c r="V140" s="155">
        <v>0.20699999999999999</v>
      </c>
      <c r="W140" s="155">
        <f t="shared" si="1"/>
        <v>0.20699999999999999</v>
      </c>
      <c r="X140" s="155">
        <v>1.7000000000000001E-4</v>
      </c>
      <c r="Y140" s="155">
        <f t="shared" si="2"/>
        <v>1.7000000000000001E-4</v>
      </c>
      <c r="Z140" s="155">
        <v>0</v>
      </c>
      <c r="AA140" s="156">
        <f t="shared" si="3"/>
        <v>0</v>
      </c>
      <c r="AR140" s="21" t="s">
        <v>148</v>
      </c>
      <c r="AT140" s="21" t="s">
        <v>144</v>
      </c>
      <c r="AU140" s="21" t="s">
        <v>127</v>
      </c>
      <c r="AY140" s="21" t="s">
        <v>143</v>
      </c>
      <c r="BE140" s="157">
        <f t="shared" si="4"/>
        <v>0</v>
      </c>
      <c r="BF140" s="157">
        <f t="shared" si="5"/>
        <v>0</v>
      </c>
      <c r="BG140" s="157">
        <f t="shared" si="6"/>
        <v>0</v>
      </c>
      <c r="BH140" s="157">
        <f t="shared" si="7"/>
        <v>0</v>
      </c>
      <c r="BI140" s="157">
        <f t="shared" si="8"/>
        <v>0</v>
      </c>
      <c r="BJ140" s="21" t="s">
        <v>127</v>
      </c>
      <c r="BK140" s="157">
        <f t="shared" si="9"/>
        <v>0</v>
      </c>
      <c r="BL140" s="21" t="s">
        <v>148</v>
      </c>
      <c r="BM140" s="21" t="s">
        <v>226</v>
      </c>
    </row>
    <row r="141" spans="2:65" s="1" customFormat="1" ht="25.5" customHeight="1">
      <c r="B141" s="122"/>
      <c r="C141" s="150" t="s">
        <v>227</v>
      </c>
      <c r="D141" s="150" t="s">
        <v>144</v>
      </c>
      <c r="E141" s="151" t="s">
        <v>228</v>
      </c>
      <c r="F141" s="237" t="s">
        <v>229</v>
      </c>
      <c r="G141" s="237"/>
      <c r="H141" s="237"/>
      <c r="I141" s="237"/>
      <c r="J141" s="152" t="s">
        <v>207</v>
      </c>
      <c r="K141" s="153">
        <v>1</v>
      </c>
      <c r="L141" s="238"/>
      <c r="M141" s="238"/>
      <c r="N141" s="238">
        <f t="shared" si="0"/>
        <v>0</v>
      </c>
      <c r="O141" s="238"/>
      <c r="P141" s="238"/>
      <c r="Q141" s="238"/>
      <c r="R141" s="124"/>
      <c r="T141" s="154" t="s">
        <v>5</v>
      </c>
      <c r="U141" s="43" t="s">
        <v>43</v>
      </c>
      <c r="V141" s="155">
        <v>0.35199999999999998</v>
      </c>
      <c r="W141" s="155">
        <f t="shared" si="1"/>
        <v>0.35199999999999998</v>
      </c>
      <c r="X141" s="155">
        <v>5.0000000000000001E-4</v>
      </c>
      <c r="Y141" s="155">
        <f t="shared" si="2"/>
        <v>5.0000000000000001E-4</v>
      </c>
      <c r="Z141" s="155">
        <v>0</v>
      </c>
      <c r="AA141" s="156">
        <f t="shared" si="3"/>
        <v>0</v>
      </c>
      <c r="AR141" s="21" t="s">
        <v>148</v>
      </c>
      <c r="AT141" s="21" t="s">
        <v>144</v>
      </c>
      <c r="AU141" s="21" t="s">
        <v>127</v>
      </c>
      <c r="AY141" s="21" t="s">
        <v>143</v>
      </c>
      <c r="BE141" s="157">
        <f t="shared" si="4"/>
        <v>0</v>
      </c>
      <c r="BF141" s="157">
        <f t="shared" si="5"/>
        <v>0</v>
      </c>
      <c r="BG141" s="157">
        <f t="shared" si="6"/>
        <v>0</v>
      </c>
      <c r="BH141" s="157">
        <f t="shared" si="7"/>
        <v>0</v>
      </c>
      <c r="BI141" s="157">
        <f t="shared" si="8"/>
        <v>0</v>
      </c>
      <c r="BJ141" s="21" t="s">
        <v>127</v>
      </c>
      <c r="BK141" s="157">
        <f t="shared" si="9"/>
        <v>0</v>
      </c>
      <c r="BL141" s="21" t="s">
        <v>148</v>
      </c>
      <c r="BM141" s="21" t="s">
        <v>230</v>
      </c>
    </row>
    <row r="142" spans="2:65" s="1" customFormat="1" ht="16.5" customHeight="1">
      <c r="B142" s="122"/>
      <c r="C142" s="150" t="s">
        <v>231</v>
      </c>
      <c r="D142" s="150" t="s">
        <v>144</v>
      </c>
      <c r="E142" s="151" t="s">
        <v>232</v>
      </c>
      <c r="F142" s="237" t="s">
        <v>233</v>
      </c>
      <c r="G142" s="237"/>
      <c r="H142" s="237"/>
      <c r="I142" s="237"/>
      <c r="J142" s="152" t="s">
        <v>207</v>
      </c>
      <c r="K142" s="153">
        <v>1</v>
      </c>
      <c r="L142" s="238"/>
      <c r="M142" s="238"/>
      <c r="N142" s="238">
        <f t="shared" si="0"/>
        <v>0</v>
      </c>
      <c r="O142" s="238"/>
      <c r="P142" s="238"/>
      <c r="Q142" s="238"/>
      <c r="R142" s="124"/>
      <c r="T142" s="154" t="s">
        <v>5</v>
      </c>
      <c r="U142" s="43" t="s">
        <v>43</v>
      </c>
      <c r="V142" s="155">
        <v>0.22700000000000001</v>
      </c>
      <c r="W142" s="155">
        <f t="shared" si="1"/>
        <v>0.22700000000000001</v>
      </c>
      <c r="X142" s="155">
        <v>7.6999999999999996E-4</v>
      </c>
      <c r="Y142" s="155">
        <f t="shared" si="2"/>
        <v>7.6999999999999996E-4</v>
      </c>
      <c r="Z142" s="155">
        <v>0</v>
      </c>
      <c r="AA142" s="156">
        <f t="shared" si="3"/>
        <v>0</v>
      </c>
      <c r="AR142" s="21" t="s">
        <v>148</v>
      </c>
      <c r="AT142" s="21" t="s">
        <v>144</v>
      </c>
      <c r="AU142" s="21" t="s">
        <v>127</v>
      </c>
      <c r="AY142" s="21" t="s">
        <v>143</v>
      </c>
      <c r="BE142" s="157">
        <f t="shared" si="4"/>
        <v>0</v>
      </c>
      <c r="BF142" s="157">
        <f t="shared" si="5"/>
        <v>0</v>
      </c>
      <c r="BG142" s="157">
        <f t="shared" si="6"/>
        <v>0</v>
      </c>
      <c r="BH142" s="157">
        <f t="shared" si="7"/>
        <v>0</v>
      </c>
      <c r="BI142" s="157">
        <f t="shared" si="8"/>
        <v>0</v>
      </c>
      <c r="BJ142" s="21" t="s">
        <v>127</v>
      </c>
      <c r="BK142" s="157">
        <f t="shared" si="9"/>
        <v>0</v>
      </c>
      <c r="BL142" s="21" t="s">
        <v>148</v>
      </c>
      <c r="BM142" s="21" t="s">
        <v>234</v>
      </c>
    </row>
    <row r="143" spans="2:65" s="1" customFormat="1" ht="25.5" customHeight="1">
      <c r="B143" s="122"/>
      <c r="C143" s="150" t="s">
        <v>235</v>
      </c>
      <c r="D143" s="150" t="s">
        <v>144</v>
      </c>
      <c r="E143" s="151" t="s">
        <v>236</v>
      </c>
      <c r="F143" s="237" t="s">
        <v>237</v>
      </c>
      <c r="G143" s="237"/>
      <c r="H143" s="237"/>
      <c r="I143" s="237"/>
      <c r="J143" s="152" t="s">
        <v>207</v>
      </c>
      <c r="K143" s="153">
        <v>2</v>
      </c>
      <c r="L143" s="238"/>
      <c r="M143" s="238"/>
      <c r="N143" s="238">
        <f t="shared" si="0"/>
        <v>0</v>
      </c>
      <c r="O143" s="238"/>
      <c r="P143" s="238"/>
      <c r="Q143" s="238"/>
      <c r="R143" s="124"/>
      <c r="T143" s="154" t="s">
        <v>5</v>
      </c>
      <c r="U143" s="43" t="s">
        <v>43</v>
      </c>
      <c r="V143" s="155">
        <v>0.16</v>
      </c>
      <c r="W143" s="155">
        <f t="shared" si="1"/>
        <v>0.32</v>
      </c>
      <c r="X143" s="155">
        <v>2.1000000000000001E-4</v>
      </c>
      <c r="Y143" s="155">
        <f t="shared" si="2"/>
        <v>4.2000000000000002E-4</v>
      </c>
      <c r="Z143" s="155">
        <v>0</v>
      </c>
      <c r="AA143" s="156">
        <f t="shared" si="3"/>
        <v>0</v>
      </c>
      <c r="AR143" s="21" t="s">
        <v>148</v>
      </c>
      <c r="AT143" s="21" t="s">
        <v>144</v>
      </c>
      <c r="AU143" s="21" t="s">
        <v>127</v>
      </c>
      <c r="AY143" s="21" t="s">
        <v>143</v>
      </c>
      <c r="BE143" s="157">
        <f t="shared" si="4"/>
        <v>0</v>
      </c>
      <c r="BF143" s="157">
        <f t="shared" si="5"/>
        <v>0</v>
      </c>
      <c r="BG143" s="157">
        <f t="shared" si="6"/>
        <v>0</v>
      </c>
      <c r="BH143" s="157">
        <f t="shared" si="7"/>
        <v>0</v>
      </c>
      <c r="BI143" s="157">
        <f t="shared" si="8"/>
        <v>0</v>
      </c>
      <c r="BJ143" s="21" t="s">
        <v>127</v>
      </c>
      <c r="BK143" s="157">
        <f t="shared" si="9"/>
        <v>0</v>
      </c>
      <c r="BL143" s="21" t="s">
        <v>148</v>
      </c>
      <c r="BM143" s="21" t="s">
        <v>238</v>
      </c>
    </row>
    <row r="144" spans="2:65" s="1" customFormat="1" ht="25.5" customHeight="1">
      <c r="B144" s="122"/>
      <c r="C144" s="150" t="s">
        <v>10</v>
      </c>
      <c r="D144" s="150" t="s">
        <v>144</v>
      </c>
      <c r="E144" s="151" t="s">
        <v>239</v>
      </c>
      <c r="F144" s="237" t="s">
        <v>240</v>
      </c>
      <c r="G144" s="237"/>
      <c r="H144" s="237"/>
      <c r="I144" s="237"/>
      <c r="J144" s="152" t="s">
        <v>207</v>
      </c>
      <c r="K144" s="153">
        <v>5</v>
      </c>
      <c r="L144" s="238"/>
      <c r="M144" s="238"/>
      <c r="N144" s="238">
        <f t="shared" si="0"/>
        <v>0</v>
      </c>
      <c r="O144" s="238"/>
      <c r="P144" s="238"/>
      <c r="Q144" s="238"/>
      <c r="R144" s="124"/>
      <c r="T144" s="154" t="s">
        <v>5</v>
      </c>
      <c r="U144" s="43" t="s">
        <v>43</v>
      </c>
      <c r="V144" s="155">
        <v>0.2</v>
      </c>
      <c r="W144" s="155">
        <f t="shared" si="1"/>
        <v>1</v>
      </c>
      <c r="X144" s="155">
        <v>3.4000000000000002E-4</v>
      </c>
      <c r="Y144" s="155">
        <f t="shared" si="2"/>
        <v>1.7000000000000001E-3</v>
      </c>
      <c r="Z144" s="155">
        <v>0</v>
      </c>
      <c r="AA144" s="156">
        <f t="shared" si="3"/>
        <v>0</v>
      </c>
      <c r="AR144" s="21" t="s">
        <v>148</v>
      </c>
      <c r="AT144" s="21" t="s">
        <v>144</v>
      </c>
      <c r="AU144" s="21" t="s">
        <v>127</v>
      </c>
      <c r="AY144" s="21" t="s">
        <v>143</v>
      </c>
      <c r="BE144" s="157">
        <f t="shared" si="4"/>
        <v>0</v>
      </c>
      <c r="BF144" s="157">
        <f t="shared" si="5"/>
        <v>0</v>
      </c>
      <c r="BG144" s="157">
        <f t="shared" si="6"/>
        <v>0</v>
      </c>
      <c r="BH144" s="157">
        <f t="shared" si="7"/>
        <v>0</v>
      </c>
      <c r="BI144" s="157">
        <f t="shared" si="8"/>
        <v>0</v>
      </c>
      <c r="BJ144" s="21" t="s">
        <v>127</v>
      </c>
      <c r="BK144" s="157">
        <f t="shared" si="9"/>
        <v>0</v>
      </c>
      <c r="BL144" s="21" t="s">
        <v>148</v>
      </c>
      <c r="BM144" s="21" t="s">
        <v>241</v>
      </c>
    </row>
    <row r="145" spans="2:65" s="1" customFormat="1" ht="25.5" customHeight="1">
      <c r="B145" s="122"/>
      <c r="C145" s="150" t="s">
        <v>242</v>
      </c>
      <c r="D145" s="150" t="s">
        <v>144</v>
      </c>
      <c r="E145" s="151" t="s">
        <v>243</v>
      </c>
      <c r="F145" s="237" t="s">
        <v>244</v>
      </c>
      <c r="G145" s="237"/>
      <c r="H145" s="237"/>
      <c r="I145" s="237"/>
      <c r="J145" s="152" t="s">
        <v>207</v>
      </c>
      <c r="K145" s="153">
        <v>2</v>
      </c>
      <c r="L145" s="238"/>
      <c r="M145" s="238"/>
      <c r="N145" s="238">
        <f t="shared" si="0"/>
        <v>0</v>
      </c>
      <c r="O145" s="238"/>
      <c r="P145" s="238"/>
      <c r="Q145" s="238"/>
      <c r="R145" s="124"/>
      <c r="T145" s="154" t="s">
        <v>5</v>
      </c>
      <c r="U145" s="43" t="s">
        <v>43</v>
      </c>
      <c r="V145" s="155">
        <v>0.26</v>
      </c>
      <c r="W145" s="155">
        <f t="shared" si="1"/>
        <v>0.52</v>
      </c>
      <c r="X145" s="155">
        <v>6.9999999999999999E-4</v>
      </c>
      <c r="Y145" s="155">
        <f t="shared" si="2"/>
        <v>1.4E-3</v>
      </c>
      <c r="Z145" s="155">
        <v>0</v>
      </c>
      <c r="AA145" s="156">
        <f t="shared" si="3"/>
        <v>0</v>
      </c>
      <c r="AR145" s="21" t="s">
        <v>148</v>
      </c>
      <c r="AT145" s="21" t="s">
        <v>144</v>
      </c>
      <c r="AU145" s="21" t="s">
        <v>127</v>
      </c>
      <c r="AY145" s="21" t="s">
        <v>143</v>
      </c>
      <c r="BE145" s="157">
        <f t="shared" si="4"/>
        <v>0</v>
      </c>
      <c r="BF145" s="157">
        <f t="shared" si="5"/>
        <v>0</v>
      </c>
      <c r="BG145" s="157">
        <f t="shared" si="6"/>
        <v>0</v>
      </c>
      <c r="BH145" s="157">
        <f t="shared" si="7"/>
        <v>0</v>
      </c>
      <c r="BI145" s="157">
        <f t="shared" si="8"/>
        <v>0</v>
      </c>
      <c r="BJ145" s="21" t="s">
        <v>127</v>
      </c>
      <c r="BK145" s="157">
        <f t="shared" si="9"/>
        <v>0</v>
      </c>
      <c r="BL145" s="21" t="s">
        <v>148</v>
      </c>
      <c r="BM145" s="21" t="s">
        <v>245</v>
      </c>
    </row>
    <row r="146" spans="2:65" s="1" customFormat="1" ht="25.5" customHeight="1">
      <c r="B146" s="122"/>
      <c r="C146" s="150" t="s">
        <v>246</v>
      </c>
      <c r="D146" s="150" t="s">
        <v>144</v>
      </c>
      <c r="E146" s="151" t="s">
        <v>247</v>
      </c>
      <c r="F146" s="237" t="s">
        <v>248</v>
      </c>
      <c r="G146" s="237"/>
      <c r="H146" s="237"/>
      <c r="I146" s="237"/>
      <c r="J146" s="152" t="s">
        <v>207</v>
      </c>
      <c r="K146" s="153">
        <v>2</v>
      </c>
      <c r="L146" s="238"/>
      <c r="M146" s="238"/>
      <c r="N146" s="238">
        <f t="shared" si="0"/>
        <v>0</v>
      </c>
      <c r="O146" s="238"/>
      <c r="P146" s="238"/>
      <c r="Q146" s="238"/>
      <c r="R146" s="124"/>
      <c r="T146" s="154" t="s">
        <v>5</v>
      </c>
      <c r="U146" s="43" t="s">
        <v>43</v>
      </c>
      <c r="V146" s="155">
        <v>0.34</v>
      </c>
      <c r="W146" s="155">
        <f t="shared" si="1"/>
        <v>0.68</v>
      </c>
      <c r="X146" s="155">
        <v>1.07E-3</v>
      </c>
      <c r="Y146" s="155">
        <f t="shared" si="2"/>
        <v>2.14E-3</v>
      </c>
      <c r="Z146" s="155">
        <v>0</v>
      </c>
      <c r="AA146" s="156">
        <f t="shared" si="3"/>
        <v>0</v>
      </c>
      <c r="AR146" s="21" t="s">
        <v>148</v>
      </c>
      <c r="AT146" s="21" t="s">
        <v>144</v>
      </c>
      <c r="AU146" s="21" t="s">
        <v>127</v>
      </c>
      <c r="AY146" s="21" t="s">
        <v>143</v>
      </c>
      <c r="BE146" s="157">
        <f t="shared" si="4"/>
        <v>0</v>
      </c>
      <c r="BF146" s="157">
        <f t="shared" si="5"/>
        <v>0</v>
      </c>
      <c r="BG146" s="157">
        <f t="shared" si="6"/>
        <v>0</v>
      </c>
      <c r="BH146" s="157">
        <f t="shared" si="7"/>
        <v>0</v>
      </c>
      <c r="BI146" s="157">
        <f t="shared" si="8"/>
        <v>0</v>
      </c>
      <c r="BJ146" s="21" t="s">
        <v>127</v>
      </c>
      <c r="BK146" s="157">
        <f t="shared" si="9"/>
        <v>0</v>
      </c>
      <c r="BL146" s="21" t="s">
        <v>148</v>
      </c>
      <c r="BM146" s="21" t="s">
        <v>249</v>
      </c>
    </row>
    <row r="147" spans="2:65" s="1" customFormat="1" ht="25.5" customHeight="1">
      <c r="B147" s="122"/>
      <c r="C147" s="150" t="s">
        <v>250</v>
      </c>
      <c r="D147" s="150" t="s">
        <v>144</v>
      </c>
      <c r="E147" s="151" t="s">
        <v>251</v>
      </c>
      <c r="F147" s="237" t="s">
        <v>252</v>
      </c>
      <c r="G147" s="237"/>
      <c r="H147" s="237"/>
      <c r="I147" s="237"/>
      <c r="J147" s="152" t="s">
        <v>207</v>
      </c>
      <c r="K147" s="153">
        <v>1</v>
      </c>
      <c r="L147" s="238"/>
      <c r="M147" s="238"/>
      <c r="N147" s="238">
        <f t="shared" si="0"/>
        <v>0</v>
      </c>
      <c r="O147" s="238"/>
      <c r="P147" s="238"/>
      <c r="Q147" s="238"/>
      <c r="R147" s="124"/>
      <c r="T147" s="154" t="s">
        <v>5</v>
      </c>
      <c r="U147" s="43" t="s">
        <v>43</v>
      </c>
      <c r="V147" s="155">
        <v>0.2</v>
      </c>
      <c r="W147" s="155">
        <f t="shared" si="1"/>
        <v>0.2</v>
      </c>
      <c r="X147" s="155">
        <v>1.6000000000000001E-4</v>
      </c>
      <c r="Y147" s="155">
        <f t="shared" si="2"/>
        <v>1.6000000000000001E-4</v>
      </c>
      <c r="Z147" s="155">
        <v>0</v>
      </c>
      <c r="AA147" s="156">
        <f t="shared" si="3"/>
        <v>0</v>
      </c>
      <c r="AR147" s="21" t="s">
        <v>148</v>
      </c>
      <c r="AT147" s="21" t="s">
        <v>144</v>
      </c>
      <c r="AU147" s="21" t="s">
        <v>127</v>
      </c>
      <c r="AY147" s="21" t="s">
        <v>143</v>
      </c>
      <c r="BE147" s="157">
        <f t="shared" si="4"/>
        <v>0</v>
      </c>
      <c r="BF147" s="157">
        <f t="shared" si="5"/>
        <v>0</v>
      </c>
      <c r="BG147" s="157">
        <f t="shared" si="6"/>
        <v>0</v>
      </c>
      <c r="BH147" s="157">
        <f t="shared" si="7"/>
        <v>0</v>
      </c>
      <c r="BI147" s="157">
        <f t="shared" si="8"/>
        <v>0</v>
      </c>
      <c r="BJ147" s="21" t="s">
        <v>127</v>
      </c>
      <c r="BK147" s="157">
        <f t="shared" si="9"/>
        <v>0</v>
      </c>
      <c r="BL147" s="21" t="s">
        <v>148</v>
      </c>
      <c r="BM147" s="21" t="s">
        <v>253</v>
      </c>
    </row>
    <row r="148" spans="2:65" s="1" customFormat="1" ht="25.5" customHeight="1">
      <c r="B148" s="122"/>
      <c r="C148" s="150" t="s">
        <v>254</v>
      </c>
      <c r="D148" s="150" t="s">
        <v>144</v>
      </c>
      <c r="E148" s="151" t="s">
        <v>255</v>
      </c>
      <c r="F148" s="237" t="s">
        <v>256</v>
      </c>
      <c r="G148" s="237"/>
      <c r="H148" s="237"/>
      <c r="I148" s="237"/>
      <c r="J148" s="152" t="s">
        <v>207</v>
      </c>
      <c r="K148" s="153">
        <v>1</v>
      </c>
      <c r="L148" s="238"/>
      <c r="M148" s="238"/>
      <c r="N148" s="238">
        <f t="shared" si="0"/>
        <v>0</v>
      </c>
      <c r="O148" s="238"/>
      <c r="P148" s="238"/>
      <c r="Q148" s="238"/>
      <c r="R148" s="124"/>
      <c r="T148" s="154" t="s">
        <v>5</v>
      </c>
      <c r="U148" s="43" t="s">
        <v>43</v>
      </c>
      <c r="V148" s="155">
        <v>0.26</v>
      </c>
      <c r="W148" s="155">
        <f t="shared" si="1"/>
        <v>0.26</v>
      </c>
      <c r="X148" s="155">
        <v>3.1E-4</v>
      </c>
      <c r="Y148" s="155">
        <f t="shared" si="2"/>
        <v>3.1E-4</v>
      </c>
      <c r="Z148" s="155">
        <v>0</v>
      </c>
      <c r="AA148" s="156">
        <f t="shared" si="3"/>
        <v>0</v>
      </c>
      <c r="AR148" s="21" t="s">
        <v>148</v>
      </c>
      <c r="AT148" s="21" t="s">
        <v>144</v>
      </c>
      <c r="AU148" s="21" t="s">
        <v>127</v>
      </c>
      <c r="AY148" s="21" t="s">
        <v>143</v>
      </c>
      <c r="BE148" s="157">
        <f t="shared" si="4"/>
        <v>0</v>
      </c>
      <c r="BF148" s="157">
        <f t="shared" si="5"/>
        <v>0</v>
      </c>
      <c r="BG148" s="157">
        <f t="shared" si="6"/>
        <v>0</v>
      </c>
      <c r="BH148" s="157">
        <f t="shared" si="7"/>
        <v>0</v>
      </c>
      <c r="BI148" s="157">
        <f t="shared" si="8"/>
        <v>0</v>
      </c>
      <c r="BJ148" s="21" t="s">
        <v>127</v>
      </c>
      <c r="BK148" s="157">
        <f t="shared" si="9"/>
        <v>0</v>
      </c>
      <c r="BL148" s="21" t="s">
        <v>148</v>
      </c>
      <c r="BM148" s="21" t="s">
        <v>257</v>
      </c>
    </row>
    <row r="149" spans="2:65" s="1" customFormat="1" ht="25.5" customHeight="1">
      <c r="B149" s="122"/>
      <c r="C149" s="150" t="s">
        <v>258</v>
      </c>
      <c r="D149" s="150" t="s">
        <v>144</v>
      </c>
      <c r="E149" s="151" t="s">
        <v>259</v>
      </c>
      <c r="F149" s="237" t="s">
        <v>260</v>
      </c>
      <c r="G149" s="237"/>
      <c r="H149" s="237"/>
      <c r="I149" s="237"/>
      <c r="J149" s="152" t="s">
        <v>207</v>
      </c>
      <c r="K149" s="153">
        <v>1</v>
      </c>
      <c r="L149" s="238"/>
      <c r="M149" s="238"/>
      <c r="N149" s="238">
        <f t="shared" si="0"/>
        <v>0</v>
      </c>
      <c r="O149" s="238"/>
      <c r="P149" s="238"/>
      <c r="Q149" s="238"/>
      <c r="R149" s="124"/>
      <c r="T149" s="154" t="s">
        <v>5</v>
      </c>
      <c r="U149" s="43" t="s">
        <v>43</v>
      </c>
      <c r="V149" s="155">
        <v>0.34</v>
      </c>
      <c r="W149" s="155">
        <f t="shared" si="1"/>
        <v>0.34</v>
      </c>
      <c r="X149" s="155">
        <v>6.2E-4</v>
      </c>
      <c r="Y149" s="155">
        <f t="shared" si="2"/>
        <v>6.2E-4</v>
      </c>
      <c r="Z149" s="155">
        <v>0</v>
      </c>
      <c r="AA149" s="156">
        <f t="shared" si="3"/>
        <v>0</v>
      </c>
      <c r="AR149" s="21" t="s">
        <v>148</v>
      </c>
      <c r="AT149" s="21" t="s">
        <v>144</v>
      </c>
      <c r="AU149" s="21" t="s">
        <v>127</v>
      </c>
      <c r="AY149" s="21" t="s">
        <v>143</v>
      </c>
      <c r="BE149" s="157">
        <f t="shared" si="4"/>
        <v>0</v>
      </c>
      <c r="BF149" s="157">
        <f t="shared" si="5"/>
        <v>0</v>
      </c>
      <c r="BG149" s="157">
        <f t="shared" si="6"/>
        <v>0</v>
      </c>
      <c r="BH149" s="157">
        <f t="shared" si="7"/>
        <v>0</v>
      </c>
      <c r="BI149" s="157">
        <f t="shared" si="8"/>
        <v>0</v>
      </c>
      <c r="BJ149" s="21" t="s">
        <v>127</v>
      </c>
      <c r="BK149" s="157">
        <f t="shared" si="9"/>
        <v>0</v>
      </c>
      <c r="BL149" s="21" t="s">
        <v>148</v>
      </c>
      <c r="BM149" s="21" t="s">
        <v>261</v>
      </c>
    </row>
    <row r="150" spans="2:65" s="1" customFormat="1" ht="16.5" customHeight="1">
      <c r="B150" s="122"/>
      <c r="C150" s="150" t="s">
        <v>262</v>
      </c>
      <c r="D150" s="150" t="s">
        <v>144</v>
      </c>
      <c r="E150" s="151" t="s">
        <v>263</v>
      </c>
      <c r="F150" s="237" t="s">
        <v>264</v>
      </c>
      <c r="G150" s="237"/>
      <c r="H150" s="237"/>
      <c r="I150" s="237"/>
      <c r="J150" s="152" t="s">
        <v>207</v>
      </c>
      <c r="K150" s="153">
        <v>1</v>
      </c>
      <c r="L150" s="238"/>
      <c r="M150" s="238"/>
      <c r="N150" s="238">
        <f t="shared" si="0"/>
        <v>0</v>
      </c>
      <c r="O150" s="238"/>
      <c r="P150" s="238"/>
      <c r="Q150" s="238"/>
      <c r="R150" s="124"/>
      <c r="T150" s="154" t="s">
        <v>5</v>
      </c>
      <c r="U150" s="43" t="s">
        <v>43</v>
      </c>
      <c r="V150" s="155">
        <v>7.1999999999999995E-2</v>
      </c>
      <c r="W150" s="155">
        <f t="shared" si="1"/>
        <v>7.1999999999999995E-2</v>
      </c>
      <c r="X150" s="155">
        <v>0</v>
      </c>
      <c r="Y150" s="155">
        <f t="shared" si="2"/>
        <v>0</v>
      </c>
      <c r="Z150" s="155">
        <v>7.2199999999999999E-3</v>
      </c>
      <c r="AA150" s="156">
        <f t="shared" si="3"/>
        <v>7.2199999999999999E-3</v>
      </c>
      <c r="AR150" s="21" t="s">
        <v>148</v>
      </c>
      <c r="AT150" s="21" t="s">
        <v>144</v>
      </c>
      <c r="AU150" s="21" t="s">
        <v>127</v>
      </c>
      <c r="AY150" s="21" t="s">
        <v>143</v>
      </c>
      <c r="BE150" s="157">
        <f t="shared" si="4"/>
        <v>0</v>
      </c>
      <c r="BF150" s="157">
        <f t="shared" si="5"/>
        <v>0</v>
      </c>
      <c r="BG150" s="157">
        <f t="shared" si="6"/>
        <v>0</v>
      </c>
      <c r="BH150" s="157">
        <f t="shared" si="7"/>
        <v>0</v>
      </c>
      <c r="BI150" s="157">
        <f t="shared" si="8"/>
        <v>0</v>
      </c>
      <c r="BJ150" s="21" t="s">
        <v>127</v>
      </c>
      <c r="BK150" s="157">
        <f t="shared" si="9"/>
        <v>0</v>
      </c>
      <c r="BL150" s="21" t="s">
        <v>148</v>
      </c>
      <c r="BM150" s="21" t="s">
        <v>265</v>
      </c>
    </row>
    <row r="151" spans="2:65" s="1" customFormat="1" ht="38.25" customHeight="1">
      <c r="B151" s="122"/>
      <c r="C151" s="150" t="s">
        <v>266</v>
      </c>
      <c r="D151" s="150" t="s">
        <v>144</v>
      </c>
      <c r="E151" s="151" t="s">
        <v>267</v>
      </c>
      <c r="F151" s="237" t="s">
        <v>268</v>
      </c>
      <c r="G151" s="237"/>
      <c r="H151" s="237"/>
      <c r="I151" s="237"/>
      <c r="J151" s="152" t="s">
        <v>207</v>
      </c>
      <c r="K151" s="153">
        <v>1</v>
      </c>
      <c r="L151" s="238"/>
      <c r="M151" s="238"/>
      <c r="N151" s="238">
        <f t="shared" si="0"/>
        <v>0</v>
      </c>
      <c r="O151" s="238"/>
      <c r="P151" s="238"/>
      <c r="Q151" s="238"/>
      <c r="R151" s="124"/>
      <c r="T151" s="154" t="s">
        <v>5</v>
      </c>
      <c r="U151" s="43" t="s">
        <v>43</v>
      </c>
      <c r="V151" s="155">
        <v>0.39300000000000002</v>
      </c>
      <c r="W151" s="155">
        <f t="shared" si="1"/>
        <v>0.39300000000000002</v>
      </c>
      <c r="X151" s="155">
        <v>1.4400000000000001E-3</v>
      </c>
      <c r="Y151" s="155">
        <f t="shared" si="2"/>
        <v>1.4400000000000001E-3</v>
      </c>
      <c r="Z151" s="155">
        <v>0</v>
      </c>
      <c r="AA151" s="156">
        <f t="shared" si="3"/>
        <v>0</v>
      </c>
      <c r="AR151" s="21" t="s">
        <v>148</v>
      </c>
      <c r="AT151" s="21" t="s">
        <v>144</v>
      </c>
      <c r="AU151" s="21" t="s">
        <v>127</v>
      </c>
      <c r="AY151" s="21" t="s">
        <v>143</v>
      </c>
      <c r="BE151" s="157">
        <f t="shared" si="4"/>
        <v>0</v>
      </c>
      <c r="BF151" s="157">
        <f t="shared" si="5"/>
        <v>0</v>
      </c>
      <c r="BG151" s="157">
        <f t="shared" si="6"/>
        <v>0</v>
      </c>
      <c r="BH151" s="157">
        <f t="shared" si="7"/>
        <v>0</v>
      </c>
      <c r="BI151" s="157">
        <f t="shared" si="8"/>
        <v>0</v>
      </c>
      <c r="BJ151" s="21" t="s">
        <v>127</v>
      </c>
      <c r="BK151" s="157">
        <f t="shared" si="9"/>
        <v>0</v>
      </c>
      <c r="BL151" s="21" t="s">
        <v>148</v>
      </c>
      <c r="BM151" s="21" t="s">
        <v>269</v>
      </c>
    </row>
    <row r="152" spans="2:65" s="1" customFormat="1" ht="38.25" customHeight="1">
      <c r="B152" s="122"/>
      <c r="C152" s="150" t="s">
        <v>270</v>
      </c>
      <c r="D152" s="150" t="s">
        <v>144</v>
      </c>
      <c r="E152" s="151" t="s">
        <v>271</v>
      </c>
      <c r="F152" s="237" t="s">
        <v>272</v>
      </c>
      <c r="G152" s="237"/>
      <c r="H152" s="237"/>
      <c r="I152" s="237"/>
      <c r="J152" s="152" t="s">
        <v>207</v>
      </c>
      <c r="K152" s="153">
        <v>1</v>
      </c>
      <c r="L152" s="238"/>
      <c r="M152" s="238"/>
      <c r="N152" s="238">
        <f t="shared" si="0"/>
        <v>0</v>
      </c>
      <c r="O152" s="238"/>
      <c r="P152" s="238"/>
      <c r="Q152" s="238"/>
      <c r="R152" s="124"/>
      <c r="T152" s="154" t="s">
        <v>5</v>
      </c>
      <c r="U152" s="43" t="s">
        <v>43</v>
      </c>
      <c r="V152" s="155">
        <v>0.39300000000000002</v>
      </c>
      <c r="W152" s="155">
        <f t="shared" si="1"/>
        <v>0.39300000000000002</v>
      </c>
      <c r="X152" s="155">
        <v>3.2799999999999999E-3</v>
      </c>
      <c r="Y152" s="155">
        <f t="shared" si="2"/>
        <v>3.2799999999999999E-3</v>
      </c>
      <c r="Z152" s="155">
        <v>0</v>
      </c>
      <c r="AA152" s="156">
        <f t="shared" si="3"/>
        <v>0</v>
      </c>
      <c r="AR152" s="21" t="s">
        <v>148</v>
      </c>
      <c r="AT152" s="21" t="s">
        <v>144</v>
      </c>
      <c r="AU152" s="21" t="s">
        <v>127</v>
      </c>
      <c r="AY152" s="21" t="s">
        <v>143</v>
      </c>
      <c r="BE152" s="157">
        <f t="shared" si="4"/>
        <v>0</v>
      </c>
      <c r="BF152" s="157">
        <f t="shared" si="5"/>
        <v>0</v>
      </c>
      <c r="BG152" s="157">
        <f t="shared" si="6"/>
        <v>0</v>
      </c>
      <c r="BH152" s="157">
        <f t="shared" si="7"/>
        <v>0</v>
      </c>
      <c r="BI152" s="157">
        <f t="shared" si="8"/>
        <v>0</v>
      </c>
      <c r="BJ152" s="21" t="s">
        <v>127</v>
      </c>
      <c r="BK152" s="157">
        <f t="shared" si="9"/>
        <v>0</v>
      </c>
      <c r="BL152" s="21" t="s">
        <v>148</v>
      </c>
      <c r="BM152" s="21" t="s">
        <v>273</v>
      </c>
    </row>
    <row r="153" spans="2:65" s="1" customFormat="1" ht="25.5" customHeight="1">
      <c r="B153" s="122"/>
      <c r="C153" s="150" t="s">
        <v>274</v>
      </c>
      <c r="D153" s="150" t="s">
        <v>144</v>
      </c>
      <c r="E153" s="151" t="s">
        <v>275</v>
      </c>
      <c r="F153" s="237" t="s">
        <v>276</v>
      </c>
      <c r="G153" s="237"/>
      <c r="H153" s="237"/>
      <c r="I153" s="237"/>
      <c r="J153" s="152" t="s">
        <v>147</v>
      </c>
      <c r="K153" s="153">
        <v>30</v>
      </c>
      <c r="L153" s="238"/>
      <c r="M153" s="238"/>
      <c r="N153" s="238">
        <f t="shared" si="0"/>
        <v>0</v>
      </c>
      <c r="O153" s="238"/>
      <c r="P153" s="238"/>
      <c r="Q153" s="238"/>
      <c r="R153" s="124"/>
      <c r="T153" s="154" t="s">
        <v>5</v>
      </c>
      <c r="U153" s="43" t="s">
        <v>43</v>
      </c>
      <c r="V153" s="155">
        <v>6.7000000000000004E-2</v>
      </c>
      <c r="W153" s="155">
        <f t="shared" si="1"/>
        <v>2.0100000000000002</v>
      </c>
      <c r="X153" s="155">
        <v>1.9000000000000001E-4</v>
      </c>
      <c r="Y153" s="155">
        <f t="shared" si="2"/>
        <v>5.7000000000000002E-3</v>
      </c>
      <c r="Z153" s="155">
        <v>0</v>
      </c>
      <c r="AA153" s="156">
        <f t="shared" si="3"/>
        <v>0</v>
      </c>
      <c r="AR153" s="21" t="s">
        <v>148</v>
      </c>
      <c r="AT153" s="21" t="s">
        <v>144</v>
      </c>
      <c r="AU153" s="21" t="s">
        <v>127</v>
      </c>
      <c r="AY153" s="21" t="s">
        <v>143</v>
      </c>
      <c r="BE153" s="157">
        <f t="shared" si="4"/>
        <v>0</v>
      </c>
      <c r="BF153" s="157">
        <f t="shared" si="5"/>
        <v>0</v>
      </c>
      <c r="BG153" s="157">
        <f t="shared" si="6"/>
        <v>0</v>
      </c>
      <c r="BH153" s="157">
        <f t="shared" si="7"/>
        <v>0</v>
      </c>
      <c r="BI153" s="157">
        <f t="shared" si="8"/>
        <v>0</v>
      </c>
      <c r="BJ153" s="21" t="s">
        <v>127</v>
      </c>
      <c r="BK153" s="157">
        <f t="shared" si="9"/>
        <v>0</v>
      </c>
      <c r="BL153" s="21" t="s">
        <v>148</v>
      </c>
      <c r="BM153" s="21" t="s">
        <v>277</v>
      </c>
    </row>
    <row r="154" spans="2:65" s="1" customFormat="1" ht="38.25" customHeight="1">
      <c r="B154" s="122"/>
      <c r="C154" s="150" t="s">
        <v>278</v>
      </c>
      <c r="D154" s="150" t="s">
        <v>144</v>
      </c>
      <c r="E154" s="151" t="s">
        <v>279</v>
      </c>
      <c r="F154" s="237" t="s">
        <v>280</v>
      </c>
      <c r="G154" s="237"/>
      <c r="H154" s="237"/>
      <c r="I154" s="237"/>
      <c r="J154" s="152" t="s">
        <v>281</v>
      </c>
      <c r="K154" s="153">
        <v>0.6</v>
      </c>
      <c r="L154" s="238"/>
      <c r="M154" s="238"/>
      <c r="N154" s="238">
        <f t="shared" si="0"/>
        <v>0</v>
      </c>
      <c r="O154" s="238"/>
      <c r="P154" s="238"/>
      <c r="Q154" s="238"/>
      <c r="R154" s="124"/>
      <c r="T154" s="154" t="s">
        <v>5</v>
      </c>
      <c r="U154" s="43" t="s">
        <v>43</v>
      </c>
      <c r="V154" s="155">
        <v>4.1550000000000002</v>
      </c>
      <c r="W154" s="155">
        <f t="shared" si="1"/>
        <v>2.4929999999999999</v>
      </c>
      <c r="X154" s="155">
        <v>0</v>
      </c>
      <c r="Y154" s="155">
        <f t="shared" si="2"/>
        <v>0</v>
      </c>
      <c r="Z154" s="155">
        <v>0</v>
      </c>
      <c r="AA154" s="156">
        <f t="shared" si="3"/>
        <v>0</v>
      </c>
      <c r="AR154" s="21" t="s">
        <v>148</v>
      </c>
      <c r="AT154" s="21" t="s">
        <v>144</v>
      </c>
      <c r="AU154" s="21" t="s">
        <v>127</v>
      </c>
      <c r="AY154" s="21" t="s">
        <v>143</v>
      </c>
      <c r="BE154" s="157">
        <f t="shared" si="4"/>
        <v>0</v>
      </c>
      <c r="BF154" s="157">
        <f t="shared" si="5"/>
        <v>0</v>
      </c>
      <c r="BG154" s="157">
        <f t="shared" si="6"/>
        <v>0</v>
      </c>
      <c r="BH154" s="157">
        <f t="shared" si="7"/>
        <v>0</v>
      </c>
      <c r="BI154" s="157">
        <f t="shared" si="8"/>
        <v>0</v>
      </c>
      <c r="BJ154" s="21" t="s">
        <v>127</v>
      </c>
      <c r="BK154" s="157">
        <f t="shared" si="9"/>
        <v>0</v>
      </c>
      <c r="BL154" s="21" t="s">
        <v>148</v>
      </c>
      <c r="BM154" s="21" t="s">
        <v>282</v>
      </c>
    </row>
    <row r="155" spans="2:65" s="1" customFormat="1" ht="25.5" customHeight="1">
      <c r="B155" s="122"/>
      <c r="C155" s="150" t="s">
        <v>283</v>
      </c>
      <c r="D155" s="150" t="s">
        <v>144</v>
      </c>
      <c r="E155" s="151" t="s">
        <v>284</v>
      </c>
      <c r="F155" s="237" t="s">
        <v>285</v>
      </c>
      <c r="G155" s="237"/>
      <c r="H155" s="237"/>
      <c r="I155" s="237"/>
      <c r="J155" s="152" t="s">
        <v>162</v>
      </c>
      <c r="K155" s="153">
        <v>415.39</v>
      </c>
      <c r="L155" s="238"/>
      <c r="M155" s="238"/>
      <c r="N155" s="238">
        <f t="shared" si="0"/>
        <v>0</v>
      </c>
      <c r="O155" s="238"/>
      <c r="P155" s="238"/>
      <c r="Q155" s="238"/>
      <c r="R155" s="124"/>
      <c r="T155" s="154" t="s">
        <v>5</v>
      </c>
      <c r="U155" s="43" t="s">
        <v>43</v>
      </c>
      <c r="V155" s="155">
        <v>0</v>
      </c>
      <c r="W155" s="155">
        <f t="shared" si="1"/>
        <v>0</v>
      </c>
      <c r="X155" s="155">
        <v>0</v>
      </c>
      <c r="Y155" s="155">
        <f t="shared" si="2"/>
        <v>0</v>
      </c>
      <c r="Z155" s="155">
        <v>0</v>
      </c>
      <c r="AA155" s="156">
        <f t="shared" si="3"/>
        <v>0</v>
      </c>
      <c r="AR155" s="21" t="s">
        <v>148</v>
      </c>
      <c r="AT155" s="21" t="s">
        <v>144</v>
      </c>
      <c r="AU155" s="21" t="s">
        <v>127</v>
      </c>
      <c r="AY155" s="21" t="s">
        <v>143</v>
      </c>
      <c r="BE155" s="157">
        <f t="shared" si="4"/>
        <v>0</v>
      </c>
      <c r="BF155" s="157">
        <f t="shared" si="5"/>
        <v>0</v>
      </c>
      <c r="BG155" s="157">
        <f t="shared" si="6"/>
        <v>0</v>
      </c>
      <c r="BH155" s="157">
        <f t="shared" si="7"/>
        <v>0</v>
      </c>
      <c r="BI155" s="157">
        <f t="shared" si="8"/>
        <v>0</v>
      </c>
      <c r="BJ155" s="21" t="s">
        <v>127</v>
      </c>
      <c r="BK155" s="157">
        <f t="shared" si="9"/>
        <v>0</v>
      </c>
      <c r="BL155" s="21" t="s">
        <v>148</v>
      </c>
      <c r="BM155" s="21" t="s">
        <v>286</v>
      </c>
    </row>
    <row r="156" spans="2:65" s="9" customFormat="1" ht="29.85" customHeight="1">
      <c r="B156" s="139"/>
      <c r="C156" s="140"/>
      <c r="D156" s="149" t="s">
        <v>123</v>
      </c>
      <c r="E156" s="149"/>
      <c r="F156" s="149"/>
      <c r="G156" s="149"/>
      <c r="H156" s="149"/>
      <c r="I156" s="149"/>
      <c r="J156" s="149"/>
      <c r="K156" s="149"/>
      <c r="L156" s="149"/>
      <c r="M156" s="149"/>
      <c r="N156" s="234">
        <f>BK156</f>
        <v>0</v>
      </c>
      <c r="O156" s="235"/>
      <c r="P156" s="235"/>
      <c r="Q156" s="235"/>
      <c r="R156" s="142"/>
      <c r="T156" s="143"/>
      <c r="U156" s="140"/>
      <c r="V156" s="140"/>
      <c r="W156" s="144">
        <f>SUM(W157:W163)</f>
        <v>12.005000000000001</v>
      </c>
      <c r="X156" s="140"/>
      <c r="Y156" s="144">
        <f>SUM(Y157:Y163)</f>
        <v>1.396E-2</v>
      </c>
      <c r="Z156" s="140"/>
      <c r="AA156" s="145">
        <f>SUM(AA157:AA163)</f>
        <v>0.23400000000000001</v>
      </c>
      <c r="AR156" s="146" t="s">
        <v>127</v>
      </c>
      <c r="AT156" s="147" t="s">
        <v>75</v>
      </c>
      <c r="AU156" s="147" t="s">
        <v>84</v>
      </c>
      <c r="AY156" s="146" t="s">
        <v>143</v>
      </c>
      <c r="BK156" s="148">
        <f>SUM(BK157:BK163)</f>
        <v>0</v>
      </c>
    </row>
    <row r="157" spans="2:65" s="1" customFormat="1" ht="16.5" customHeight="1">
      <c r="B157" s="122"/>
      <c r="C157" s="150" t="s">
        <v>287</v>
      </c>
      <c r="D157" s="150" t="s">
        <v>144</v>
      </c>
      <c r="E157" s="151" t="s">
        <v>288</v>
      </c>
      <c r="F157" s="237" t="s">
        <v>289</v>
      </c>
      <c r="G157" s="237"/>
      <c r="H157" s="237"/>
      <c r="I157" s="237"/>
      <c r="J157" s="152" t="s">
        <v>290</v>
      </c>
      <c r="K157" s="153">
        <v>1</v>
      </c>
      <c r="L157" s="238"/>
      <c r="M157" s="238"/>
      <c r="N157" s="238">
        <f t="shared" ref="N157:N163" si="10">ROUND(L157*K157,2)</f>
        <v>0</v>
      </c>
      <c r="O157" s="238"/>
      <c r="P157" s="238"/>
      <c r="Q157" s="238"/>
      <c r="R157" s="124"/>
      <c r="T157" s="154" t="s">
        <v>5</v>
      </c>
      <c r="U157" s="43" t="s">
        <v>43</v>
      </c>
      <c r="V157" s="155">
        <v>0.69899999999999995</v>
      </c>
      <c r="W157" s="155">
        <f t="shared" ref="W157:W163" si="11">V157*K157</f>
        <v>0.69899999999999995</v>
      </c>
      <c r="X157" s="155">
        <v>1.6000000000000001E-3</v>
      </c>
      <c r="Y157" s="155">
        <f t="shared" ref="Y157:Y163" si="12">X157*K157</f>
        <v>1.6000000000000001E-3</v>
      </c>
      <c r="Z157" s="155">
        <v>0</v>
      </c>
      <c r="AA157" s="156">
        <f t="shared" ref="AA157:AA163" si="13">Z157*K157</f>
        <v>0</v>
      </c>
      <c r="AR157" s="21" t="s">
        <v>148</v>
      </c>
      <c r="AT157" s="21" t="s">
        <v>144</v>
      </c>
      <c r="AU157" s="21" t="s">
        <v>127</v>
      </c>
      <c r="AY157" s="21" t="s">
        <v>143</v>
      </c>
      <c r="BE157" s="157">
        <f t="shared" ref="BE157:BE163" si="14">IF(U157="základní",N157,0)</f>
        <v>0</v>
      </c>
      <c r="BF157" s="157">
        <f t="shared" ref="BF157:BF163" si="15">IF(U157="snížená",N157,0)</f>
        <v>0</v>
      </c>
      <c r="BG157" s="157">
        <f t="shared" ref="BG157:BG163" si="16">IF(U157="zákl. přenesená",N157,0)</f>
        <v>0</v>
      </c>
      <c r="BH157" s="157">
        <f t="shared" ref="BH157:BH163" si="17">IF(U157="sníž. přenesená",N157,0)</f>
        <v>0</v>
      </c>
      <c r="BI157" s="157">
        <f t="shared" ref="BI157:BI163" si="18">IF(U157="nulová",N157,0)</f>
        <v>0</v>
      </c>
      <c r="BJ157" s="21" t="s">
        <v>127</v>
      </c>
      <c r="BK157" s="157">
        <f t="shared" ref="BK157:BK163" si="19">ROUND(L157*K157,2)</f>
        <v>0</v>
      </c>
      <c r="BL157" s="21" t="s">
        <v>148</v>
      </c>
      <c r="BM157" s="21" t="s">
        <v>291</v>
      </c>
    </row>
    <row r="158" spans="2:65" s="1" customFormat="1" ht="38.25" customHeight="1">
      <c r="B158" s="122"/>
      <c r="C158" s="166" t="s">
        <v>292</v>
      </c>
      <c r="D158" s="166" t="s">
        <v>293</v>
      </c>
      <c r="E158" s="167" t="s">
        <v>294</v>
      </c>
      <c r="F158" s="239" t="s">
        <v>295</v>
      </c>
      <c r="G158" s="239"/>
      <c r="H158" s="239"/>
      <c r="I158" s="239"/>
      <c r="J158" s="168" t="s">
        <v>296</v>
      </c>
      <c r="K158" s="169">
        <v>1</v>
      </c>
      <c r="L158" s="240"/>
      <c r="M158" s="240"/>
      <c r="N158" s="240">
        <f t="shared" si="10"/>
        <v>0</v>
      </c>
      <c r="O158" s="238"/>
      <c r="P158" s="238"/>
      <c r="Q158" s="238"/>
      <c r="R158" s="124"/>
      <c r="T158" s="154" t="s">
        <v>5</v>
      </c>
      <c r="U158" s="43" t="s">
        <v>43</v>
      </c>
      <c r="V158" s="155">
        <v>0</v>
      </c>
      <c r="W158" s="155">
        <f t="shared" si="11"/>
        <v>0</v>
      </c>
      <c r="X158" s="155">
        <v>0</v>
      </c>
      <c r="Y158" s="155">
        <f t="shared" si="12"/>
        <v>0</v>
      </c>
      <c r="Z158" s="155">
        <v>0</v>
      </c>
      <c r="AA158" s="156">
        <f t="shared" si="13"/>
        <v>0</v>
      </c>
      <c r="AR158" s="21" t="s">
        <v>297</v>
      </c>
      <c r="AT158" s="21" t="s">
        <v>293</v>
      </c>
      <c r="AU158" s="21" t="s">
        <v>127</v>
      </c>
      <c r="AY158" s="21" t="s">
        <v>143</v>
      </c>
      <c r="BE158" s="157">
        <f t="shared" si="14"/>
        <v>0</v>
      </c>
      <c r="BF158" s="157">
        <f t="shared" si="15"/>
        <v>0</v>
      </c>
      <c r="BG158" s="157">
        <f t="shared" si="16"/>
        <v>0</v>
      </c>
      <c r="BH158" s="157">
        <f t="shared" si="17"/>
        <v>0</v>
      </c>
      <c r="BI158" s="157">
        <f t="shared" si="18"/>
        <v>0</v>
      </c>
      <c r="BJ158" s="21" t="s">
        <v>127</v>
      </c>
      <c r="BK158" s="157">
        <f t="shared" si="19"/>
        <v>0</v>
      </c>
      <c r="BL158" s="21" t="s">
        <v>148</v>
      </c>
      <c r="BM158" s="21" t="s">
        <v>298</v>
      </c>
    </row>
    <row r="159" spans="2:65" s="1" customFormat="1" ht="25.5" customHeight="1">
      <c r="B159" s="122"/>
      <c r="C159" s="150" t="s">
        <v>299</v>
      </c>
      <c r="D159" s="150" t="s">
        <v>144</v>
      </c>
      <c r="E159" s="151" t="s">
        <v>300</v>
      </c>
      <c r="F159" s="237" t="s">
        <v>301</v>
      </c>
      <c r="G159" s="237"/>
      <c r="H159" s="237"/>
      <c r="I159" s="237"/>
      <c r="J159" s="152" t="s">
        <v>290</v>
      </c>
      <c r="K159" s="153">
        <v>1</v>
      </c>
      <c r="L159" s="238"/>
      <c r="M159" s="238"/>
      <c r="N159" s="238">
        <f t="shared" si="10"/>
        <v>0</v>
      </c>
      <c r="O159" s="238"/>
      <c r="P159" s="238"/>
      <c r="Q159" s="238"/>
      <c r="R159" s="124"/>
      <c r="T159" s="154" t="s">
        <v>5</v>
      </c>
      <c r="U159" s="43" t="s">
        <v>43</v>
      </c>
      <c r="V159" s="155">
        <v>0.14499999999999999</v>
      </c>
      <c r="W159" s="155">
        <f t="shared" si="11"/>
        <v>0.14499999999999999</v>
      </c>
      <c r="X159" s="155">
        <v>3.5999999999999999E-3</v>
      </c>
      <c r="Y159" s="155">
        <f t="shared" si="12"/>
        <v>3.5999999999999999E-3</v>
      </c>
      <c r="Z159" s="155">
        <v>0</v>
      </c>
      <c r="AA159" s="156">
        <f t="shared" si="13"/>
        <v>0</v>
      </c>
      <c r="AR159" s="21" t="s">
        <v>148</v>
      </c>
      <c r="AT159" s="21" t="s">
        <v>144</v>
      </c>
      <c r="AU159" s="21" t="s">
        <v>127</v>
      </c>
      <c r="AY159" s="21" t="s">
        <v>143</v>
      </c>
      <c r="BE159" s="157">
        <f t="shared" si="14"/>
        <v>0</v>
      </c>
      <c r="BF159" s="157">
        <f t="shared" si="15"/>
        <v>0</v>
      </c>
      <c r="BG159" s="157">
        <f t="shared" si="16"/>
        <v>0</v>
      </c>
      <c r="BH159" s="157">
        <f t="shared" si="17"/>
        <v>0</v>
      </c>
      <c r="BI159" s="157">
        <f t="shared" si="18"/>
        <v>0</v>
      </c>
      <c r="BJ159" s="21" t="s">
        <v>127</v>
      </c>
      <c r="BK159" s="157">
        <f t="shared" si="19"/>
        <v>0</v>
      </c>
      <c r="BL159" s="21" t="s">
        <v>148</v>
      </c>
      <c r="BM159" s="21" t="s">
        <v>302</v>
      </c>
    </row>
    <row r="160" spans="2:65" s="1" customFormat="1" ht="25.5" customHeight="1">
      <c r="B160" s="122"/>
      <c r="C160" s="150" t="s">
        <v>297</v>
      </c>
      <c r="D160" s="150" t="s">
        <v>144</v>
      </c>
      <c r="E160" s="151" t="s">
        <v>303</v>
      </c>
      <c r="F160" s="237" t="s">
        <v>304</v>
      </c>
      <c r="G160" s="237"/>
      <c r="H160" s="237"/>
      <c r="I160" s="237"/>
      <c r="J160" s="152" t="s">
        <v>290</v>
      </c>
      <c r="K160" s="153">
        <v>1</v>
      </c>
      <c r="L160" s="238"/>
      <c r="M160" s="238"/>
      <c r="N160" s="238">
        <f t="shared" si="10"/>
        <v>0</v>
      </c>
      <c r="O160" s="238"/>
      <c r="P160" s="238"/>
      <c r="Q160" s="238"/>
      <c r="R160" s="124"/>
      <c r="T160" s="154" t="s">
        <v>5</v>
      </c>
      <c r="U160" s="43" t="s">
        <v>43</v>
      </c>
      <c r="V160" s="155">
        <v>0.47699999999999998</v>
      </c>
      <c r="W160" s="155">
        <f t="shared" si="11"/>
        <v>0.47699999999999998</v>
      </c>
      <c r="X160" s="155">
        <v>8.7600000000000004E-3</v>
      </c>
      <c r="Y160" s="155">
        <f t="shared" si="12"/>
        <v>8.7600000000000004E-3</v>
      </c>
      <c r="Z160" s="155">
        <v>0</v>
      </c>
      <c r="AA160" s="156">
        <f t="shared" si="13"/>
        <v>0</v>
      </c>
      <c r="AR160" s="21" t="s">
        <v>148</v>
      </c>
      <c r="AT160" s="21" t="s">
        <v>144</v>
      </c>
      <c r="AU160" s="21" t="s">
        <v>127</v>
      </c>
      <c r="AY160" s="21" t="s">
        <v>143</v>
      </c>
      <c r="BE160" s="157">
        <f t="shared" si="14"/>
        <v>0</v>
      </c>
      <c r="BF160" s="157">
        <f t="shared" si="15"/>
        <v>0</v>
      </c>
      <c r="BG160" s="157">
        <f t="shared" si="16"/>
        <v>0</v>
      </c>
      <c r="BH160" s="157">
        <f t="shared" si="17"/>
        <v>0</v>
      </c>
      <c r="BI160" s="157">
        <f t="shared" si="18"/>
        <v>0</v>
      </c>
      <c r="BJ160" s="21" t="s">
        <v>127</v>
      </c>
      <c r="BK160" s="157">
        <f t="shared" si="19"/>
        <v>0</v>
      </c>
      <c r="BL160" s="21" t="s">
        <v>148</v>
      </c>
      <c r="BM160" s="21" t="s">
        <v>305</v>
      </c>
    </row>
    <row r="161" spans="2:65" s="1" customFormat="1" ht="16.5" customHeight="1">
      <c r="B161" s="122"/>
      <c r="C161" s="150" t="s">
        <v>306</v>
      </c>
      <c r="D161" s="150" t="s">
        <v>144</v>
      </c>
      <c r="E161" s="151" t="s">
        <v>307</v>
      </c>
      <c r="F161" s="237" t="s">
        <v>308</v>
      </c>
      <c r="G161" s="237"/>
      <c r="H161" s="237"/>
      <c r="I161" s="237"/>
      <c r="J161" s="152" t="s">
        <v>290</v>
      </c>
      <c r="K161" s="153">
        <v>2</v>
      </c>
      <c r="L161" s="238"/>
      <c r="M161" s="238"/>
      <c r="N161" s="238">
        <f t="shared" si="10"/>
        <v>0</v>
      </c>
      <c r="O161" s="238"/>
      <c r="P161" s="238"/>
      <c r="Q161" s="238"/>
      <c r="R161" s="124"/>
      <c r="T161" s="154" t="s">
        <v>5</v>
      </c>
      <c r="U161" s="43" t="s">
        <v>43</v>
      </c>
      <c r="V161" s="155">
        <v>1.3720000000000001</v>
      </c>
      <c r="W161" s="155">
        <f t="shared" si="11"/>
        <v>2.7440000000000002</v>
      </c>
      <c r="X161" s="155">
        <v>0</v>
      </c>
      <c r="Y161" s="155">
        <f t="shared" si="12"/>
        <v>0</v>
      </c>
      <c r="Z161" s="155">
        <v>0.11700000000000001</v>
      </c>
      <c r="AA161" s="156">
        <f t="shared" si="13"/>
        <v>0.23400000000000001</v>
      </c>
      <c r="AR161" s="21" t="s">
        <v>148</v>
      </c>
      <c r="AT161" s="21" t="s">
        <v>144</v>
      </c>
      <c r="AU161" s="21" t="s">
        <v>127</v>
      </c>
      <c r="AY161" s="21" t="s">
        <v>143</v>
      </c>
      <c r="BE161" s="157">
        <f t="shared" si="14"/>
        <v>0</v>
      </c>
      <c r="BF161" s="157">
        <f t="shared" si="15"/>
        <v>0</v>
      </c>
      <c r="BG161" s="157">
        <f t="shared" si="16"/>
        <v>0</v>
      </c>
      <c r="BH161" s="157">
        <f t="shared" si="17"/>
        <v>0</v>
      </c>
      <c r="BI161" s="157">
        <f t="shared" si="18"/>
        <v>0</v>
      </c>
      <c r="BJ161" s="21" t="s">
        <v>127</v>
      </c>
      <c r="BK161" s="157">
        <f t="shared" si="19"/>
        <v>0</v>
      </c>
      <c r="BL161" s="21" t="s">
        <v>148</v>
      </c>
      <c r="BM161" s="21" t="s">
        <v>309</v>
      </c>
    </row>
    <row r="162" spans="2:65" s="1" customFormat="1" ht="38.25" customHeight="1">
      <c r="B162" s="122"/>
      <c r="C162" s="150" t="s">
        <v>310</v>
      </c>
      <c r="D162" s="150" t="s">
        <v>144</v>
      </c>
      <c r="E162" s="151" t="s">
        <v>311</v>
      </c>
      <c r="F162" s="237" t="s">
        <v>312</v>
      </c>
      <c r="G162" s="237"/>
      <c r="H162" s="237"/>
      <c r="I162" s="237"/>
      <c r="J162" s="152" t="s">
        <v>281</v>
      </c>
      <c r="K162" s="153">
        <v>2</v>
      </c>
      <c r="L162" s="238"/>
      <c r="M162" s="238"/>
      <c r="N162" s="238">
        <f t="shared" si="10"/>
        <v>0</v>
      </c>
      <c r="O162" s="238"/>
      <c r="P162" s="238"/>
      <c r="Q162" s="238"/>
      <c r="R162" s="124"/>
      <c r="T162" s="154" t="s">
        <v>5</v>
      </c>
      <c r="U162" s="43" t="s">
        <v>43</v>
      </c>
      <c r="V162" s="155">
        <v>3.97</v>
      </c>
      <c r="W162" s="155">
        <f t="shared" si="11"/>
        <v>7.94</v>
      </c>
      <c r="X162" s="155">
        <v>0</v>
      </c>
      <c r="Y162" s="155">
        <f t="shared" si="12"/>
        <v>0</v>
      </c>
      <c r="Z162" s="155">
        <v>0</v>
      </c>
      <c r="AA162" s="156">
        <f t="shared" si="13"/>
        <v>0</v>
      </c>
      <c r="AR162" s="21" t="s">
        <v>148</v>
      </c>
      <c r="AT162" s="21" t="s">
        <v>144</v>
      </c>
      <c r="AU162" s="21" t="s">
        <v>127</v>
      </c>
      <c r="AY162" s="21" t="s">
        <v>143</v>
      </c>
      <c r="BE162" s="157">
        <f t="shared" si="14"/>
        <v>0</v>
      </c>
      <c r="BF162" s="157">
        <f t="shared" si="15"/>
        <v>0</v>
      </c>
      <c r="BG162" s="157">
        <f t="shared" si="16"/>
        <v>0</v>
      </c>
      <c r="BH162" s="157">
        <f t="shared" si="17"/>
        <v>0</v>
      </c>
      <c r="BI162" s="157">
        <f t="shared" si="18"/>
        <v>0</v>
      </c>
      <c r="BJ162" s="21" t="s">
        <v>127</v>
      </c>
      <c r="BK162" s="157">
        <f t="shared" si="19"/>
        <v>0</v>
      </c>
      <c r="BL162" s="21" t="s">
        <v>148</v>
      </c>
      <c r="BM162" s="21" t="s">
        <v>313</v>
      </c>
    </row>
    <row r="163" spans="2:65" s="1" customFormat="1" ht="25.5" customHeight="1">
      <c r="B163" s="122"/>
      <c r="C163" s="150" t="s">
        <v>314</v>
      </c>
      <c r="D163" s="150" t="s">
        <v>144</v>
      </c>
      <c r="E163" s="151" t="s">
        <v>315</v>
      </c>
      <c r="F163" s="237" t="s">
        <v>316</v>
      </c>
      <c r="G163" s="237"/>
      <c r="H163" s="237"/>
      <c r="I163" s="237"/>
      <c r="J163" s="152" t="s">
        <v>162</v>
      </c>
      <c r="K163" s="153">
        <v>183.59</v>
      </c>
      <c r="L163" s="238"/>
      <c r="M163" s="238"/>
      <c r="N163" s="238">
        <f t="shared" si="10"/>
        <v>0</v>
      </c>
      <c r="O163" s="238"/>
      <c r="P163" s="238"/>
      <c r="Q163" s="238"/>
      <c r="R163" s="124"/>
      <c r="T163" s="154" t="s">
        <v>5</v>
      </c>
      <c r="U163" s="170" t="s">
        <v>43</v>
      </c>
      <c r="V163" s="171">
        <v>0</v>
      </c>
      <c r="W163" s="171">
        <f t="shared" si="11"/>
        <v>0</v>
      </c>
      <c r="X163" s="171">
        <v>0</v>
      </c>
      <c r="Y163" s="171">
        <f t="shared" si="12"/>
        <v>0</v>
      </c>
      <c r="Z163" s="171">
        <v>0</v>
      </c>
      <c r="AA163" s="172">
        <f t="shared" si="13"/>
        <v>0</v>
      </c>
      <c r="AR163" s="21" t="s">
        <v>148</v>
      </c>
      <c r="AT163" s="21" t="s">
        <v>144</v>
      </c>
      <c r="AU163" s="21" t="s">
        <v>127</v>
      </c>
      <c r="AY163" s="21" t="s">
        <v>143</v>
      </c>
      <c r="BE163" s="157">
        <f t="shared" si="14"/>
        <v>0</v>
      </c>
      <c r="BF163" s="157">
        <f t="shared" si="15"/>
        <v>0</v>
      </c>
      <c r="BG163" s="157">
        <f t="shared" si="16"/>
        <v>0</v>
      </c>
      <c r="BH163" s="157">
        <f t="shared" si="17"/>
        <v>0</v>
      </c>
      <c r="BI163" s="157">
        <f t="shared" si="18"/>
        <v>0</v>
      </c>
      <c r="BJ163" s="21" t="s">
        <v>127</v>
      </c>
      <c r="BK163" s="157">
        <f t="shared" si="19"/>
        <v>0</v>
      </c>
      <c r="BL163" s="21" t="s">
        <v>148</v>
      </c>
      <c r="BM163" s="21" t="s">
        <v>317</v>
      </c>
    </row>
    <row r="164" spans="2:65" s="1" customFormat="1" ht="6.95" customHeight="1">
      <c r="B164" s="58"/>
      <c r="C164" s="59"/>
      <c r="D164" s="59"/>
      <c r="E164" s="59"/>
      <c r="F164" s="59"/>
      <c r="G164" s="59"/>
      <c r="H164" s="59"/>
      <c r="I164" s="59"/>
      <c r="J164" s="59"/>
      <c r="K164" s="59"/>
      <c r="L164" s="59"/>
      <c r="M164" s="59"/>
      <c r="N164" s="59"/>
      <c r="O164" s="59"/>
      <c r="P164" s="59"/>
      <c r="Q164" s="59"/>
      <c r="R164" s="60"/>
    </row>
  </sheetData>
  <mergeCells count="191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4:Q94"/>
    <mergeCell ref="D95:H95"/>
    <mergeCell ref="N95:Q95"/>
    <mergeCell ref="D96:H96"/>
    <mergeCell ref="N96:Q96"/>
    <mergeCell ref="L98:Q98"/>
    <mergeCell ref="C104:Q104"/>
    <mergeCell ref="F106:P106"/>
    <mergeCell ref="F107:P107"/>
    <mergeCell ref="M109:P109"/>
    <mergeCell ref="M111:Q111"/>
    <mergeCell ref="M112:Q112"/>
    <mergeCell ref="F114:I114"/>
    <mergeCell ref="L114:M114"/>
    <mergeCell ref="N114:Q114"/>
    <mergeCell ref="F118:I118"/>
    <mergeCell ref="L118:M118"/>
    <mergeCell ref="N118:Q118"/>
    <mergeCell ref="F119:I119"/>
    <mergeCell ref="F120:I120"/>
    <mergeCell ref="L120:M120"/>
    <mergeCell ref="N120:Q120"/>
    <mergeCell ref="F121:I121"/>
    <mergeCell ref="L121:M121"/>
    <mergeCell ref="N121:Q121"/>
    <mergeCell ref="F122:I122"/>
    <mergeCell ref="L122:M122"/>
    <mergeCell ref="N122:Q122"/>
    <mergeCell ref="F124:I124"/>
    <mergeCell ref="L124:M124"/>
    <mergeCell ref="N124:Q124"/>
    <mergeCell ref="F125:I125"/>
    <mergeCell ref="L125:M125"/>
    <mergeCell ref="N125:Q125"/>
    <mergeCell ref="F126:I126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N152:Q152"/>
    <mergeCell ref="F153:I153"/>
    <mergeCell ref="L153:M153"/>
    <mergeCell ref="N153:Q153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62:I162"/>
    <mergeCell ref="L162:M162"/>
    <mergeCell ref="N162:Q162"/>
    <mergeCell ref="F163:I163"/>
    <mergeCell ref="L163:M163"/>
    <mergeCell ref="N163:Q163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N115:Q115"/>
    <mergeCell ref="N116:Q116"/>
    <mergeCell ref="N117:Q117"/>
    <mergeCell ref="N123:Q123"/>
    <mergeCell ref="N156:Q156"/>
    <mergeCell ref="H1:K1"/>
    <mergeCell ref="S2:AC2"/>
    <mergeCell ref="F161:I161"/>
    <mergeCell ref="L161:M161"/>
    <mergeCell ref="N161:Q161"/>
    <mergeCell ref="F154:I154"/>
    <mergeCell ref="L154:M154"/>
    <mergeCell ref="N154:Q154"/>
    <mergeCell ref="F155:I155"/>
    <mergeCell ref="L155:M155"/>
    <mergeCell ref="N155:Q155"/>
    <mergeCell ref="F157:I157"/>
    <mergeCell ref="L157:M157"/>
    <mergeCell ref="N157:Q157"/>
    <mergeCell ref="F151:I151"/>
    <mergeCell ref="L151:M151"/>
    <mergeCell ref="N151:Q151"/>
    <mergeCell ref="F152:I152"/>
    <mergeCell ref="L152:M152"/>
  </mergeCells>
  <hyperlinks>
    <hyperlink ref="F1:G1" location="C2" display="1) Krycí list rozpočtu"/>
    <hyperlink ref="H1:K1" location="C86" display="2) Rekapitulace rozpočtu"/>
    <hyperlink ref="L1" location="C114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41"/>
  <sheetViews>
    <sheetView showGridLines="0" workbookViewId="0">
      <pane ySplit="1" topLeftCell="A2" activePane="bottomLeft" state="frozen"/>
      <selection pane="bottomLeft" activeCell="N97" sqref="N9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4"/>
      <c r="B1" s="14"/>
      <c r="C1" s="14"/>
      <c r="D1" s="15" t="s">
        <v>1</v>
      </c>
      <c r="E1" s="14"/>
      <c r="F1" s="16" t="s">
        <v>105</v>
      </c>
      <c r="G1" s="16"/>
      <c r="H1" s="236" t="s">
        <v>106</v>
      </c>
      <c r="I1" s="236"/>
      <c r="J1" s="236"/>
      <c r="K1" s="236"/>
      <c r="L1" s="16" t="s">
        <v>107</v>
      </c>
      <c r="M1" s="14"/>
      <c r="N1" s="14"/>
      <c r="O1" s="15" t="s">
        <v>108</v>
      </c>
      <c r="P1" s="14"/>
      <c r="Q1" s="14"/>
      <c r="R1" s="14"/>
      <c r="S1" s="16" t="s">
        <v>109</v>
      </c>
      <c r="T1" s="16"/>
      <c r="U1" s="104"/>
      <c r="V1" s="10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23" t="s">
        <v>7</v>
      </c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S2" s="191" t="s">
        <v>8</v>
      </c>
      <c r="T2" s="192"/>
      <c r="U2" s="192"/>
      <c r="V2" s="192"/>
      <c r="W2" s="192"/>
      <c r="X2" s="192"/>
      <c r="Y2" s="192"/>
      <c r="Z2" s="192"/>
      <c r="AA2" s="192"/>
      <c r="AB2" s="192"/>
      <c r="AC2" s="192"/>
      <c r="AT2" s="21" t="s">
        <v>88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84</v>
      </c>
    </row>
    <row r="4" spans="1:66" ht="36.950000000000003" customHeight="1">
      <c r="B4" s="25"/>
      <c r="C4" s="216" t="s">
        <v>110</v>
      </c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6"/>
      <c r="T4" s="20" t="s">
        <v>13</v>
      </c>
      <c r="AT4" s="21" t="s">
        <v>6</v>
      </c>
    </row>
    <row r="5" spans="1:66" ht="6.95" customHeight="1">
      <c r="B5" s="25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6"/>
    </row>
    <row r="6" spans="1:66" ht="25.35" customHeight="1">
      <c r="B6" s="25"/>
      <c r="C6" s="27"/>
      <c r="D6" s="31" t="s">
        <v>17</v>
      </c>
      <c r="E6" s="27"/>
      <c r="F6" s="244" t="str">
        <f>'Rekapitulace stavby'!K6</f>
        <v>Snížení energetické náročnosti DPS 2 - Kotelna</v>
      </c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7"/>
      <c r="R6" s="26"/>
    </row>
    <row r="7" spans="1:66" s="1" customFormat="1" ht="32.85" customHeight="1">
      <c r="B7" s="34"/>
      <c r="C7" s="35"/>
      <c r="D7" s="30" t="s">
        <v>111</v>
      </c>
      <c r="E7" s="35"/>
      <c r="F7" s="226" t="s">
        <v>318</v>
      </c>
      <c r="G7" s="243"/>
      <c r="H7" s="243"/>
      <c r="I7" s="243"/>
      <c r="J7" s="243"/>
      <c r="K7" s="243"/>
      <c r="L7" s="243"/>
      <c r="M7" s="243"/>
      <c r="N7" s="243"/>
      <c r="O7" s="243"/>
      <c r="P7" s="243"/>
      <c r="Q7" s="35"/>
      <c r="R7" s="36"/>
    </row>
    <row r="8" spans="1:66" s="1" customFormat="1" ht="14.45" customHeight="1">
      <c r="B8" s="34"/>
      <c r="C8" s="35"/>
      <c r="D8" s="31" t="s">
        <v>19</v>
      </c>
      <c r="E8" s="35"/>
      <c r="F8" s="29" t="s">
        <v>5</v>
      </c>
      <c r="G8" s="35"/>
      <c r="H8" s="35"/>
      <c r="I8" s="35"/>
      <c r="J8" s="35"/>
      <c r="K8" s="35"/>
      <c r="L8" s="35"/>
      <c r="M8" s="31" t="s">
        <v>20</v>
      </c>
      <c r="N8" s="35"/>
      <c r="O8" s="29" t="s">
        <v>5</v>
      </c>
      <c r="P8" s="35"/>
      <c r="Q8" s="35"/>
      <c r="R8" s="36"/>
    </row>
    <row r="9" spans="1:66" s="1" customFormat="1" ht="14.45" customHeight="1">
      <c r="B9" s="34"/>
      <c r="C9" s="35"/>
      <c r="D9" s="31" t="s">
        <v>21</v>
      </c>
      <c r="E9" s="35"/>
      <c r="F9" s="29" t="s">
        <v>22</v>
      </c>
      <c r="G9" s="35"/>
      <c r="H9" s="35"/>
      <c r="I9" s="35"/>
      <c r="J9" s="35"/>
      <c r="K9" s="35"/>
      <c r="L9" s="35"/>
      <c r="M9" s="31" t="s">
        <v>23</v>
      </c>
      <c r="N9" s="35"/>
      <c r="O9" s="246" t="str">
        <f>'Rekapitulace stavby'!AN8</f>
        <v>9. 6. 2018</v>
      </c>
      <c r="P9" s="246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31" t="s">
        <v>25</v>
      </c>
      <c r="E11" s="35"/>
      <c r="F11" s="35"/>
      <c r="G11" s="35"/>
      <c r="H11" s="35"/>
      <c r="I11" s="35"/>
      <c r="J11" s="35"/>
      <c r="K11" s="35"/>
      <c r="L11" s="35"/>
      <c r="M11" s="31" t="s">
        <v>26</v>
      </c>
      <c r="N11" s="35"/>
      <c r="O11" s="225" t="s">
        <v>5</v>
      </c>
      <c r="P11" s="225"/>
      <c r="Q11" s="35"/>
      <c r="R11" s="36"/>
    </row>
    <row r="12" spans="1:66" s="1" customFormat="1" ht="18" customHeight="1">
      <c r="B12" s="34"/>
      <c r="C12" s="35"/>
      <c r="D12" s="35"/>
      <c r="E12" s="29" t="s">
        <v>27</v>
      </c>
      <c r="F12" s="35"/>
      <c r="G12" s="35"/>
      <c r="H12" s="35"/>
      <c r="I12" s="35"/>
      <c r="J12" s="35"/>
      <c r="K12" s="35"/>
      <c r="L12" s="35"/>
      <c r="M12" s="31" t="s">
        <v>28</v>
      </c>
      <c r="N12" s="35"/>
      <c r="O12" s="225" t="s">
        <v>5</v>
      </c>
      <c r="P12" s="225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31" t="s">
        <v>29</v>
      </c>
      <c r="E14" s="35"/>
      <c r="F14" s="35"/>
      <c r="G14" s="35"/>
      <c r="H14" s="35"/>
      <c r="I14" s="35"/>
      <c r="J14" s="35"/>
      <c r="K14" s="35"/>
      <c r="L14" s="35"/>
      <c r="M14" s="31" t="s">
        <v>26</v>
      </c>
      <c r="N14" s="35"/>
      <c r="O14" s="225" t="str">
        <f>IF('Rekapitulace stavby'!AN13="","",'Rekapitulace stavby'!AN13)</f>
        <v/>
      </c>
      <c r="P14" s="225"/>
      <c r="Q14" s="35"/>
      <c r="R14" s="36"/>
    </row>
    <row r="15" spans="1:66" s="1" customFormat="1" ht="18" customHeight="1">
      <c r="B15" s="34"/>
      <c r="C15" s="35"/>
      <c r="D15" s="35"/>
      <c r="E15" s="29" t="str">
        <f>IF('Rekapitulace stavby'!E14="","",'Rekapitulace stavby'!E14)</f>
        <v xml:space="preserve"> </v>
      </c>
      <c r="F15" s="35"/>
      <c r="G15" s="35"/>
      <c r="H15" s="35"/>
      <c r="I15" s="35"/>
      <c r="J15" s="35"/>
      <c r="K15" s="35"/>
      <c r="L15" s="35"/>
      <c r="M15" s="31" t="s">
        <v>28</v>
      </c>
      <c r="N15" s="35"/>
      <c r="O15" s="225" t="str">
        <f>IF('Rekapitulace stavby'!AN14="","",'Rekapitulace stavby'!AN14)</f>
        <v/>
      </c>
      <c r="P15" s="225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31" t="s">
        <v>31</v>
      </c>
      <c r="E17" s="35"/>
      <c r="F17" s="35"/>
      <c r="G17" s="35"/>
      <c r="H17" s="35"/>
      <c r="I17" s="35"/>
      <c r="J17" s="35"/>
      <c r="K17" s="35"/>
      <c r="L17" s="35"/>
      <c r="M17" s="31" t="s">
        <v>26</v>
      </c>
      <c r="N17" s="35"/>
      <c r="O17" s="225" t="s">
        <v>5</v>
      </c>
      <c r="P17" s="225"/>
      <c r="Q17" s="35"/>
      <c r="R17" s="36"/>
    </row>
    <row r="18" spans="2:18" s="1" customFormat="1" ht="18" customHeight="1">
      <c r="B18" s="34"/>
      <c r="C18" s="35"/>
      <c r="D18" s="35"/>
      <c r="E18" s="29" t="s">
        <v>32</v>
      </c>
      <c r="F18" s="35"/>
      <c r="G18" s="35"/>
      <c r="H18" s="35"/>
      <c r="I18" s="35"/>
      <c r="J18" s="35"/>
      <c r="K18" s="35"/>
      <c r="L18" s="35"/>
      <c r="M18" s="31" t="s">
        <v>28</v>
      </c>
      <c r="N18" s="35"/>
      <c r="O18" s="225" t="s">
        <v>5</v>
      </c>
      <c r="P18" s="225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31" t="s">
        <v>34</v>
      </c>
      <c r="E20" s="35"/>
      <c r="F20" s="35"/>
      <c r="G20" s="35"/>
      <c r="H20" s="35"/>
      <c r="I20" s="35"/>
      <c r="J20" s="35"/>
      <c r="K20" s="35"/>
      <c r="L20" s="35"/>
      <c r="M20" s="31" t="s">
        <v>26</v>
      </c>
      <c r="N20" s="35"/>
      <c r="O20" s="225" t="s">
        <v>5</v>
      </c>
      <c r="P20" s="225"/>
      <c r="Q20" s="35"/>
      <c r="R20" s="36"/>
    </row>
    <row r="21" spans="2:18" s="1" customFormat="1" ht="18" customHeight="1">
      <c r="B21" s="34"/>
      <c r="C21" s="35"/>
      <c r="D21" s="35"/>
      <c r="E21" s="29" t="s">
        <v>35</v>
      </c>
      <c r="F21" s="35"/>
      <c r="G21" s="35"/>
      <c r="H21" s="35"/>
      <c r="I21" s="35"/>
      <c r="J21" s="35"/>
      <c r="K21" s="35"/>
      <c r="L21" s="35"/>
      <c r="M21" s="31" t="s">
        <v>28</v>
      </c>
      <c r="N21" s="35"/>
      <c r="O21" s="225" t="s">
        <v>5</v>
      </c>
      <c r="P21" s="225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31" t="s">
        <v>36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>
      <c r="B24" s="34"/>
      <c r="C24" s="35"/>
      <c r="D24" s="35"/>
      <c r="E24" s="227" t="s">
        <v>5</v>
      </c>
      <c r="F24" s="227"/>
      <c r="G24" s="227"/>
      <c r="H24" s="227"/>
      <c r="I24" s="227"/>
      <c r="J24" s="227"/>
      <c r="K24" s="227"/>
      <c r="L24" s="227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05" t="s">
        <v>113</v>
      </c>
      <c r="E27" s="35"/>
      <c r="F27" s="35"/>
      <c r="G27" s="35"/>
      <c r="H27" s="35"/>
      <c r="I27" s="35"/>
      <c r="J27" s="35"/>
      <c r="K27" s="35"/>
      <c r="L27" s="35"/>
      <c r="M27" s="202">
        <f>N88</f>
        <v>0</v>
      </c>
      <c r="N27" s="202"/>
      <c r="O27" s="202"/>
      <c r="P27" s="202"/>
      <c r="Q27" s="35"/>
      <c r="R27" s="36"/>
    </row>
    <row r="28" spans="2:18" s="1" customFormat="1" ht="14.45" customHeight="1">
      <c r="B28" s="34"/>
      <c r="C28" s="35"/>
      <c r="D28" s="33" t="s">
        <v>114</v>
      </c>
      <c r="E28" s="35"/>
      <c r="F28" s="35"/>
      <c r="G28" s="35"/>
      <c r="H28" s="35"/>
      <c r="I28" s="35"/>
      <c r="J28" s="35"/>
      <c r="K28" s="35"/>
      <c r="L28" s="35"/>
      <c r="M28" s="202">
        <f>N94</f>
        <v>0</v>
      </c>
      <c r="N28" s="202"/>
      <c r="O28" s="202"/>
      <c r="P28" s="202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06" t="s">
        <v>39</v>
      </c>
      <c r="E30" s="35"/>
      <c r="F30" s="35"/>
      <c r="G30" s="35"/>
      <c r="H30" s="35"/>
      <c r="I30" s="35"/>
      <c r="J30" s="35"/>
      <c r="K30" s="35"/>
      <c r="L30" s="35"/>
      <c r="M30" s="261">
        <f>ROUND(M27+M28,2)</f>
        <v>0</v>
      </c>
      <c r="N30" s="243"/>
      <c r="O30" s="243"/>
      <c r="P30" s="243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40</v>
      </c>
      <c r="E32" s="41" t="s">
        <v>41</v>
      </c>
      <c r="F32" s="42">
        <v>0.21</v>
      </c>
      <c r="G32" s="107" t="s">
        <v>42</v>
      </c>
      <c r="H32" s="258">
        <f>ROUND((SUM(BE94:BE97)+SUM(BE115:BE140)), 2)</f>
        <v>0</v>
      </c>
      <c r="I32" s="243"/>
      <c r="J32" s="243"/>
      <c r="K32" s="35"/>
      <c r="L32" s="35"/>
      <c r="M32" s="258">
        <f>ROUND(ROUND((SUM(BE94:BE97)+SUM(BE115:BE140)), 2)*F32, 2)</f>
        <v>0</v>
      </c>
      <c r="N32" s="243"/>
      <c r="O32" s="243"/>
      <c r="P32" s="243"/>
      <c r="Q32" s="35"/>
      <c r="R32" s="36"/>
    </row>
    <row r="33" spans="2:18" s="1" customFormat="1" ht="14.45" customHeight="1">
      <c r="B33" s="34"/>
      <c r="C33" s="35"/>
      <c r="D33" s="35"/>
      <c r="E33" s="41" t="s">
        <v>43</v>
      </c>
      <c r="F33" s="42">
        <v>0.15</v>
      </c>
      <c r="G33" s="107" t="s">
        <v>42</v>
      </c>
      <c r="H33" s="258">
        <f>ROUND((SUM(BF94:BF97)+SUM(BF115:BF140)), 2)</f>
        <v>0</v>
      </c>
      <c r="I33" s="243"/>
      <c r="J33" s="243"/>
      <c r="K33" s="35"/>
      <c r="L33" s="35"/>
      <c r="M33" s="258">
        <f>ROUND(ROUND((SUM(BF94:BF97)+SUM(BF115:BF140)), 2)*F33, 2)</f>
        <v>0</v>
      </c>
      <c r="N33" s="243"/>
      <c r="O33" s="243"/>
      <c r="P33" s="243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44</v>
      </c>
      <c r="F34" s="42">
        <v>0.21</v>
      </c>
      <c r="G34" s="107" t="s">
        <v>42</v>
      </c>
      <c r="H34" s="258">
        <f>ROUND((SUM(BG94:BG97)+SUM(BG115:BG140)), 2)</f>
        <v>0</v>
      </c>
      <c r="I34" s="243"/>
      <c r="J34" s="243"/>
      <c r="K34" s="35"/>
      <c r="L34" s="35"/>
      <c r="M34" s="258">
        <v>0</v>
      </c>
      <c r="N34" s="243"/>
      <c r="O34" s="243"/>
      <c r="P34" s="243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45</v>
      </c>
      <c r="F35" s="42">
        <v>0.15</v>
      </c>
      <c r="G35" s="107" t="s">
        <v>42</v>
      </c>
      <c r="H35" s="258">
        <f>ROUND((SUM(BH94:BH97)+SUM(BH115:BH140)), 2)</f>
        <v>0</v>
      </c>
      <c r="I35" s="243"/>
      <c r="J35" s="243"/>
      <c r="K35" s="35"/>
      <c r="L35" s="35"/>
      <c r="M35" s="258">
        <v>0</v>
      </c>
      <c r="N35" s="243"/>
      <c r="O35" s="243"/>
      <c r="P35" s="243"/>
      <c r="Q35" s="35"/>
      <c r="R35" s="36"/>
    </row>
    <row r="36" spans="2:18" s="1" customFormat="1" ht="14.45" hidden="1" customHeight="1">
      <c r="B36" s="34"/>
      <c r="C36" s="35"/>
      <c r="D36" s="35"/>
      <c r="E36" s="41" t="s">
        <v>46</v>
      </c>
      <c r="F36" s="42">
        <v>0</v>
      </c>
      <c r="G36" s="107" t="s">
        <v>42</v>
      </c>
      <c r="H36" s="258">
        <f>ROUND((SUM(BI94:BI97)+SUM(BI115:BI140)), 2)</f>
        <v>0</v>
      </c>
      <c r="I36" s="243"/>
      <c r="J36" s="243"/>
      <c r="K36" s="35"/>
      <c r="L36" s="35"/>
      <c r="M36" s="258">
        <v>0</v>
      </c>
      <c r="N36" s="243"/>
      <c r="O36" s="243"/>
      <c r="P36" s="243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03"/>
      <c r="D38" s="108" t="s">
        <v>47</v>
      </c>
      <c r="E38" s="74"/>
      <c r="F38" s="74"/>
      <c r="G38" s="109" t="s">
        <v>48</v>
      </c>
      <c r="H38" s="110" t="s">
        <v>49</v>
      </c>
      <c r="I38" s="74"/>
      <c r="J38" s="74"/>
      <c r="K38" s="74"/>
      <c r="L38" s="259">
        <f>SUM(M30:M36)</f>
        <v>0</v>
      </c>
      <c r="M38" s="259"/>
      <c r="N38" s="259"/>
      <c r="O38" s="259"/>
      <c r="P38" s="260"/>
      <c r="Q38" s="103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>
      <c r="B41" s="25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6"/>
    </row>
    <row r="42" spans="2:18">
      <c r="B42" s="25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6"/>
    </row>
    <row r="43" spans="2:18">
      <c r="B43" s="25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6"/>
    </row>
    <row r="44" spans="2:18">
      <c r="B44" s="25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6"/>
    </row>
    <row r="45" spans="2:18">
      <c r="B45" s="25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6"/>
    </row>
    <row r="46" spans="2:18">
      <c r="B46" s="25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6"/>
    </row>
    <row r="47" spans="2:18">
      <c r="B47" s="25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6"/>
    </row>
    <row r="48" spans="2:18">
      <c r="B48" s="25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6"/>
    </row>
    <row r="49" spans="2:18">
      <c r="B49" s="25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6"/>
    </row>
    <row r="50" spans="2:18" s="1" customFormat="1" ht="15">
      <c r="B50" s="34"/>
      <c r="C50" s="35"/>
      <c r="D50" s="49" t="s">
        <v>50</v>
      </c>
      <c r="E50" s="50"/>
      <c r="F50" s="50"/>
      <c r="G50" s="50"/>
      <c r="H50" s="51"/>
      <c r="I50" s="35"/>
      <c r="J50" s="49" t="s">
        <v>51</v>
      </c>
      <c r="K50" s="50"/>
      <c r="L50" s="50"/>
      <c r="M50" s="50"/>
      <c r="N50" s="50"/>
      <c r="O50" s="50"/>
      <c r="P50" s="51"/>
      <c r="Q50" s="35"/>
      <c r="R50" s="36"/>
    </row>
    <row r="51" spans="2:18">
      <c r="B51" s="25"/>
      <c r="C51" s="27"/>
      <c r="D51" s="52"/>
      <c r="E51" s="27"/>
      <c r="F51" s="27"/>
      <c r="G51" s="27"/>
      <c r="H51" s="53"/>
      <c r="I51" s="27"/>
      <c r="J51" s="52"/>
      <c r="K51" s="27"/>
      <c r="L51" s="27"/>
      <c r="M51" s="27"/>
      <c r="N51" s="27"/>
      <c r="O51" s="27"/>
      <c r="P51" s="53"/>
      <c r="Q51" s="27"/>
      <c r="R51" s="26"/>
    </row>
    <row r="52" spans="2:18">
      <c r="B52" s="25"/>
      <c r="C52" s="27"/>
      <c r="D52" s="52"/>
      <c r="E52" s="27"/>
      <c r="F52" s="27"/>
      <c r="G52" s="27"/>
      <c r="H52" s="53"/>
      <c r="I52" s="27"/>
      <c r="J52" s="52"/>
      <c r="K52" s="27"/>
      <c r="L52" s="27"/>
      <c r="M52" s="27"/>
      <c r="N52" s="27"/>
      <c r="O52" s="27"/>
      <c r="P52" s="53"/>
      <c r="Q52" s="27"/>
      <c r="R52" s="26"/>
    </row>
    <row r="53" spans="2:18">
      <c r="B53" s="25"/>
      <c r="C53" s="27"/>
      <c r="D53" s="52"/>
      <c r="E53" s="27"/>
      <c r="F53" s="27"/>
      <c r="G53" s="27"/>
      <c r="H53" s="53"/>
      <c r="I53" s="27"/>
      <c r="J53" s="52"/>
      <c r="K53" s="27"/>
      <c r="L53" s="27"/>
      <c r="M53" s="27"/>
      <c r="N53" s="27"/>
      <c r="O53" s="27"/>
      <c r="P53" s="53"/>
      <c r="Q53" s="27"/>
      <c r="R53" s="26"/>
    </row>
    <row r="54" spans="2:18">
      <c r="B54" s="25"/>
      <c r="C54" s="27"/>
      <c r="D54" s="52"/>
      <c r="E54" s="27"/>
      <c r="F54" s="27"/>
      <c r="G54" s="27"/>
      <c r="H54" s="53"/>
      <c r="I54" s="27"/>
      <c r="J54" s="52"/>
      <c r="K54" s="27"/>
      <c r="L54" s="27"/>
      <c r="M54" s="27"/>
      <c r="N54" s="27"/>
      <c r="O54" s="27"/>
      <c r="P54" s="53"/>
      <c r="Q54" s="27"/>
      <c r="R54" s="26"/>
    </row>
    <row r="55" spans="2:18">
      <c r="B55" s="25"/>
      <c r="C55" s="27"/>
      <c r="D55" s="52"/>
      <c r="E55" s="27"/>
      <c r="F55" s="27"/>
      <c r="G55" s="27"/>
      <c r="H55" s="53"/>
      <c r="I55" s="27"/>
      <c r="J55" s="52"/>
      <c r="K55" s="27"/>
      <c r="L55" s="27"/>
      <c r="M55" s="27"/>
      <c r="N55" s="27"/>
      <c r="O55" s="27"/>
      <c r="P55" s="53"/>
      <c r="Q55" s="27"/>
      <c r="R55" s="26"/>
    </row>
    <row r="56" spans="2:18">
      <c r="B56" s="25"/>
      <c r="C56" s="27"/>
      <c r="D56" s="52"/>
      <c r="E56" s="27"/>
      <c r="F56" s="27"/>
      <c r="G56" s="27"/>
      <c r="H56" s="53"/>
      <c r="I56" s="27"/>
      <c r="J56" s="52"/>
      <c r="K56" s="27"/>
      <c r="L56" s="27"/>
      <c r="M56" s="27"/>
      <c r="N56" s="27"/>
      <c r="O56" s="27"/>
      <c r="P56" s="53"/>
      <c r="Q56" s="27"/>
      <c r="R56" s="26"/>
    </row>
    <row r="57" spans="2:18">
      <c r="B57" s="25"/>
      <c r="C57" s="27"/>
      <c r="D57" s="52"/>
      <c r="E57" s="27"/>
      <c r="F57" s="27"/>
      <c r="G57" s="27"/>
      <c r="H57" s="53"/>
      <c r="I57" s="27"/>
      <c r="J57" s="52"/>
      <c r="K57" s="27"/>
      <c r="L57" s="27"/>
      <c r="M57" s="27"/>
      <c r="N57" s="27"/>
      <c r="O57" s="27"/>
      <c r="P57" s="53"/>
      <c r="Q57" s="27"/>
      <c r="R57" s="26"/>
    </row>
    <row r="58" spans="2:18">
      <c r="B58" s="25"/>
      <c r="C58" s="27"/>
      <c r="D58" s="52"/>
      <c r="E58" s="27"/>
      <c r="F58" s="27"/>
      <c r="G58" s="27"/>
      <c r="H58" s="53"/>
      <c r="I58" s="27"/>
      <c r="J58" s="52"/>
      <c r="K58" s="27"/>
      <c r="L58" s="27"/>
      <c r="M58" s="27"/>
      <c r="N58" s="27"/>
      <c r="O58" s="27"/>
      <c r="P58" s="53"/>
      <c r="Q58" s="27"/>
      <c r="R58" s="26"/>
    </row>
    <row r="59" spans="2:18" s="1" customFormat="1" ht="15">
      <c r="B59" s="34"/>
      <c r="C59" s="35"/>
      <c r="D59" s="54" t="s">
        <v>52</v>
      </c>
      <c r="E59" s="55"/>
      <c r="F59" s="55"/>
      <c r="G59" s="56" t="s">
        <v>53</v>
      </c>
      <c r="H59" s="57"/>
      <c r="I59" s="35"/>
      <c r="J59" s="54" t="s">
        <v>52</v>
      </c>
      <c r="K59" s="55"/>
      <c r="L59" s="55"/>
      <c r="M59" s="55"/>
      <c r="N59" s="56" t="s">
        <v>53</v>
      </c>
      <c r="O59" s="55"/>
      <c r="P59" s="57"/>
      <c r="Q59" s="35"/>
      <c r="R59" s="36"/>
    </row>
    <row r="60" spans="2:18">
      <c r="B60" s="25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6"/>
    </row>
    <row r="61" spans="2:18" s="1" customFormat="1" ht="15">
      <c r="B61" s="34"/>
      <c r="C61" s="35"/>
      <c r="D61" s="49" t="s">
        <v>54</v>
      </c>
      <c r="E61" s="50"/>
      <c r="F61" s="50"/>
      <c r="G61" s="50"/>
      <c r="H61" s="51"/>
      <c r="I61" s="35"/>
      <c r="J61" s="49" t="s">
        <v>55</v>
      </c>
      <c r="K61" s="50"/>
      <c r="L61" s="50"/>
      <c r="M61" s="50"/>
      <c r="N61" s="50"/>
      <c r="O61" s="50"/>
      <c r="P61" s="51"/>
      <c r="Q61" s="35"/>
      <c r="R61" s="36"/>
    </row>
    <row r="62" spans="2:18">
      <c r="B62" s="25"/>
      <c r="C62" s="27"/>
      <c r="D62" s="52"/>
      <c r="E62" s="27"/>
      <c r="F62" s="27"/>
      <c r="G62" s="27"/>
      <c r="H62" s="53"/>
      <c r="I62" s="27"/>
      <c r="J62" s="52"/>
      <c r="K62" s="27"/>
      <c r="L62" s="27"/>
      <c r="M62" s="27"/>
      <c r="N62" s="27"/>
      <c r="O62" s="27"/>
      <c r="P62" s="53"/>
      <c r="Q62" s="27"/>
      <c r="R62" s="26"/>
    </row>
    <row r="63" spans="2:18">
      <c r="B63" s="25"/>
      <c r="C63" s="27"/>
      <c r="D63" s="52"/>
      <c r="E63" s="27"/>
      <c r="F63" s="27"/>
      <c r="G63" s="27"/>
      <c r="H63" s="53"/>
      <c r="I63" s="27"/>
      <c r="J63" s="52"/>
      <c r="K63" s="27"/>
      <c r="L63" s="27"/>
      <c r="M63" s="27"/>
      <c r="N63" s="27"/>
      <c r="O63" s="27"/>
      <c r="P63" s="53"/>
      <c r="Q63" s="27"/>
      <c r="R63" s="26"/>
    </row>
    <row r="64" spans="2:18">
      <c r="B64" s="25"/>
      <c r="C64" s="27"/>
      <c r="D64" s="52"/>
      <c r="E64" s="27"/>
      <c r="F64" s="27"/>
      <c r="G64" s="27"/>
      <c r="H64" s="53"/>
      <c r="I64" s="27"/>
      <c r="J64" s="52"/>
      <c r="K64" s="27"/>
      <c r="L64" s="27"/>
      <c r="M64" s="27"/>
      <c r="N64" s="27"/>
      <c r="O64" s="27"/>
      <c r="P64" s="53"/>
      <c r="Q64" s="27"/>
      <c r="R64" s="26"/>
    </row>
    <row r="65" spans="2:18">
      <c r="B65" s="25"/>
      <c r="C65" s="27"/>
      <c r="D65" s="52"/>
      <c r="E65" s="27"/>
      <c r="F65" s="27"/>
      <c r="G65" s="27"/>
      <c r="H65" s="53"/>
      <c r="I65" s="27"/>
      <c r="J65" s="52"/>
      <c r="K65" s="27"/>
      <c r="L65" s="27"/>
      <c r="M65" s="27"/>
      <c r="N65" s="27"/>
      <c r="O65" s="27"/>
      <c r="P65" s="53"/>
      <c r="Q65" s="27"/>
      <c r="R65" s="26"/>
    </row>
    <row r="66" spans="2:18">
      <c r="B66" s="25"/>
      <c r="C66" s="27"/>
      <c r="D66" s="52"/>
      <c r="E66" s="27"/>
      <c r="F66" s="27"/>
      <c r="G66" s="27"/>
      <c r="H66" s="53"/>
      <c r="I66" s="27"/>
      <c r="J66" s="52"/>
      <c r="K66" s="27"/>
      <c r="L66" s="27"/>
      <c r="M66" s="27"/>
      <c r="N66" s="27"/>
      <c r="O66" s="27"/>
      <c r="P66" s="53"/>
      <c r="Q66" s="27"/>
      <c r="R66" s="26"/>
    </row>
    <row r="67" spans="2:18">
      <c r="B67" s="25"/>
      <c r="C67" s="27"/>
      <c r="D67" s="52"/>
      <c r="E67" s="27"/>
      <c r="F67" s="27"/>
      <c r="G67" s="27"/>
      <c r="H67" s="53"/>
      <c r="I67" s="27"/>
      <c r="J67" s="52"/>
      <c r="K67" s="27"/>
      <c r="L67" s="27"/>
      <c r="M67" s="27"/>
      <c r="N67" s="27"/>
      <c r="O67" s="27"/>
      <c r="P67" s="53"/>
      <c r="Q67" s="27"/>
      <c r="R67" s="26"/>
    </row>
    <row r="68" spans="2:18">
      <c r="B68" s="25"/>
      <c r="C68" s="27"/>
      <c r="D68" s="52"/>
      <c r="E68" s="27"/>
      <c r="F68" s="27"/>
      <c r="G68" s="27"/>
      <c r="H68" s="53"/>
      <c r="I68" s="27"/>
      <c r="J68" s="52"/>
      <c r="K68" s="27"/>
      <c r="L68" s="27"/>
      <c r="M68" s="27"/>
      <c r="N68" s="27"/>
      <c r="O68" s="27"/>
      <c r="P68" s="53"/>
      <c r="Q68" s="27"/>
      <c r="R68" s="26"/>
    </row>
    <row r="69" spans="2:18">
      <c r="B69" s="25"/>
      <c r="C69" s="27"/>
      <c r="D69" s="52"/>
      <c r="E69" s="27"/>
      <c r="F69" s="27"/>
      <c r="G69" s="27"/>
      <c r="H69" s="53"/>
      <c r="I69" s="27"/>
      <c r="J69" s="52"/>
      <c r="K69" s="27"/>
      <c r="L69" s="27"/>
      <c r="M69" s="27"/>
      <c r="N69" s="27"/>
      <c r="O69" s="27"/>
      <c r="P69" s="53"/>
      <c r="Q69" s="27"/>
      <c r="R69" s="26"/>
    </row>
    <row r="70" spans="2:18" s="1" customFormat="1" ht="15">
      <c r="B70" s="34"/>
      <c r="C70" s="35"/>
      <c r="D70" s="54" t="s">
        <v>52</v>
      </c>
      <c r="E70" s="55"/>
      <c r="F70" s="55"/>
      <c r="G70" s="56" t="s">
        <v>53</v>
      </c>
      <c r="H70" s="57"/>
      <c r="I70" s="35"/>
      <c r="J70" s="54" t="s">
        <v>52</v>
      </c>
      <c r="K70" s="55"/>
      <c r="L70" s="55"/>
      <c r="M70" s="55"/>
      <c r="N70" s="56" t="s">
        <v>53</v>
      </c>
      <c r="O70" s="55"/>
      <c r="P70" s="57"/>
      <c r="Q70" s="35"/>
      <c r="R70" s="36"/>
    </row>
    <row r="71" spans="2:18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>
      <c r="B76" s="34"/>
      <c r="C76" s="216" t="s">
        <v>115</v>
      </c>
      <c r="D76" s="217"/>
      <c r="E76" s="217"/>
      <c r="F76" s="217"/>
      <c r="G76" s="217"/>
      <c r="H76" s="217"/>
      <c r="I76" s="217"/>
      <c r="J76" s="217"/>
      <c r="K76" s="217"/>
      <c r="L76" s="217"/>
      <c r="M76" s="217"/>
      <c r="N76" s="217"/>
      <c r="O76" s="217"/>
      <c r="P76" s="217"/>
      <c r="Q76" s="217"/>
      <c r="R76" s="36"/>
    </row>
    <row r="77" spans="2:18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>
      <c r="B78" s="34"/>
      <c r="C78" s="31" t="s">
        <v>17</v>
      </c>
      <c r="D78" s="35"/>
      <c r="E78" s="35"/>
      <c r="F78" s="244" t="str">
        <f>F6</f>
        <v>Snížení energetické náročnosti DPS 2 - Kotelna</v>
      </c>
      <c r="G78" s="245"/>
      <c r="H78" s="245"/>
      <c r="I78" s="245"/>
      <c r="J78" s="245"/>
      <c r="K78" s="245"/>
      <c r="L78" s="245"/>
      <c r="M78" s="245"/>
      <c r="N78" s="245"/>
      <c r="O78" s="245"/>
      <c r="P78" s="245"/>
      <c r="Q78" s="35"/>
      <c r="R78" s="36"/>
    </row>
    <row r="79" spans="2:18" s="1" customFormat="1" ht="36.950000000000003" customHeight="1">
      <c r="B79" s="34"/>
      <c r="C79" s="68" t="s">
        <v>111</v>
      </c>
      <c r="D79" s="35"/>
      <c r="E79" s="35"/>
      <c r="F79" s="218" t="str">
        <f>F7</f>
        <v>063.2 - D.1.4.1.  Plyn</v>
      </c>
      <c r="G79" s="243"/>
      <c r="H79" s="243"/>
      <c r="I79" s="243"/>
      <c r="J79" s="243"/>
      <c r="K79" s="243"/>
      <c r="L79" s="243"/>
      <c r="M79" s="243"/>
      <c r="N79" s="243"/>
      <c r="O79" s="243"/>
      <c r="P79" s="243"/>
      <c r="Q79" s="35"/>
      <c r="R79" s="36"/>
    </row>
    <row r="80" spans="2:18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65" s="1" customFormat="1" ht="18" customHeight="1">
      <c r="B81" s="34"/>
      <c r="C81" s="31" t="s">
        <v>21</v>
      </c>
      <c r="D81" s="35"/>
      <c r="E81" s="35"/>
      <c r="F81" s="29" t="str">
        <f>F9</f>
        <v>Chelčického 2, Třeboň</v>
      </c>
      <c r="G81" s="35"/>
      <c r="H81" s="35"/>
      <c r="I81" s="35"/>
      <c r="J81" s="35"/>
      <c r="K81" s="31" t="s">
        <v>23</v>
      </c>
      <c r="L81" s="35"/>
      <c r="M81" s="246" t="str">
        <f>IF(O9="","",O9)</f>
        <v>9. 6. 2018</v>
      </c>
      <c r="N81" s="246"/>
      <c r="O81" s="246"/>
      <c r="P81" s="246"/>
      <c r="Q81" s="35"/>
      <c r="R81" s="36"/>
    </row>
    <row r="82" spans="2:65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65" s="1" customFormat="1" ht="15">
      <c r="B83" s="34"/>
      <c r="C83" s="31" t="s">
        <v>25</v>
      </c>
      <c r="D83" s="35"/>
      <c r="E83" s="35"/>
      <c r="F83" s="29" t="str">
        <f>E12</f>
        <v>Město Třeboň</v>
      </c>
      <c r="G83" s="35"/>
      <c r="H83" s="35"/>
      <c r="I83" s="35"/>
      <c r="J83" s="35"/>
      <c r="K83" s="31" t="s">
        <v>31</v>
      </c>
      <c r="L83" s="35"/>
      <c r="M83" s="225" t="str">
        <f>E18</f>
        <v>Josef Princ VVP</v>
      </c>
      <c r="N83" s="225"/>
      <c r="O83" s="225"/>
      <c r="P83" s="225"/>
      <c r="Q83" s="225"/>
      <c r="R83" s="36"/>
    </row>
    <row r="84" spans="2:65" s="1" customFormat="1" ht="14.45" customHeight="1">
      <c r="B84" s="34"/>
      <c r="C84" s="31" t="s">
        <v>29</v>
      </c>
      <c r="D84" s="35"/>
      <c r="E84" s="35"/>
      <c r="F84" s="29" t="str">
        <f>IF(E15="","",E15)</f>
        <v xml:space="preserve"> </v>
      </c>
      <c r="G84" s="35"/>
      <c r="H84" s="35"/>
      <c r="I84" s="35"/>
      <c r="J84" s="35"/>
      <c r="K84" s="31" t="s">
        <v>34</v>
      </c>
      <c r="L84" s="35"/>
      <c r="M84" s="225" t="str">
        <f>E21</f>
        <v>J. Princ</v>
      </c>
      <c r="N84" s="225"/>
      <c r="O84" s="225"/>
      <c r="P84" s="225"/>
      <c r="Q84" s="225"/>
      <c r="R84" s="36"/>
    </row>
    <row r="85" spans="2:65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65" s="1" customFormat="1" ht="29.25" customHeight="1">
      <c r="B86" s="34"/>
      <c r="C86" s="256" t="s">
        <v>116</v>
      </c>
      <c r="D86" s="257"/>
      <c r="E86" s="257"/>
      <c r="F86" s="257"/>
      <c r="G86" s="257"/>
      <c r="H86" s="103"/>
      <c r="I86" s="103"/>
      <c r="J86" s="103"/>
      <c r="K86" s="103"/>
      <c r="L86" s="103"/>
      <c r="M86" s="103"/>
      <c r="N86" s="256" t="s">
        <v>117</v>
      </c>
      <c r="O86" s="257"/>
      <c r="P86" s="257"/>
      <c r="Q86" s="257"/>
      <c r="R86" s="36"/>
    </row>
    <row r="87" spans="2:65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65" s="1" customFormat="1" ht="29.25" customHeight="1">
      <c r="B88" s="34"/>
      <c r="C88" s="111" t="s">
        <v>118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194">
        <f>N115</f>
        <v>0</v>
      </c>
      <c r="O88" s="252"/>
      <c r="P88" s="252"/>
      <c r="Q88" s="252"/>
      <c r="R88" s="36"/>
      <c r="AU88" s="21" t="s">
        <v>119</v>
      </c>
    </row>
    <row r="89" spans="2:65" s="6" customFormat="1" ht="24.95" customHeight="1">
      <c r="B89" s="112"/>
      <c r="C89" s="113"/>
      <c r="D89" s="114" t="s">
        <v>120</v>
      </c>
      <c r="E89" s="113"/>
      <c r="F89" s="113"/>
      <c r="G89" s="113"/>
      <c r="H89" s="113"/>
      <c r="I89" s="113"/>
      <c r="J89" s="113"/>
      <c r="K89" s="113"/>
      <c r="L89" s="113"/>
      <c r="M89" s="113"/>
      <c r="N89" s="231">
        <f>N116</f>
        <v>0</v>
      </c>
      <c r="O89" s="249"/>
      <c r="P89" s="249"/>
      <c r="Q89" s="249"/>
      <c r="R89" s="115"/>
    </row>
    <row r="90" spans="2:65" s="7" customFormat="1" ht="19.899999999999999" customHeight="1">
      <c r="B90" s="116"/>
      <c r="C90" s="117"/>
      <c r="D90" s="118" t="s">
        <v>319</v>
      </c>
      <c r="E90" s="117"/>
      <c r="F90" s="117"/>
      <c r="G90" s="117"/>
      <c r="H90" s="117"/>
      <c r="I90" s="117"/>
      <c r="J90" s="117"/>
      <c r="K90" s="117"/>
      <c r="L90" s="117"/>
      <c r="M90" s="117"/>
      <c r="N90" s="250">
        <f>N117</f>
        <v>0</v>
      </c>
      <c r="O90" s="251"/>
      <c r="P90" s="251"/>
      <c r="Q90" s="251"/>
      <c r="R90" s="119"/>
    </row>
    <row r="91" spans="2:65" s="7" customFormat="1" ht="19.899999999999999" customHeight="1">
      <c r="B91" s="116"/>
      <c r="C91" s="117"/>
      <c r="D91" s="118" t="s">
        <v>320</v>
      </c>
      <c r="E91" s="117"/>
      <c r="F91" s="117"/>
      <c r="G91" s="117"/>
      <c r="H91" s="117"/>
      <c r="I91" s="117"/>
      <c r="J91" s="117"/>
      <c r="K91" s="117"/>
      <c r="L91" s="117"/>
      <c r="M91" s="117"/>
      <c r="N91" s="250">
        <f>N134</f>
        <v>0</v>
      </c>
      <c r="O91" s="251"/>
      <c r="P91" s="251"/>
      <c r="Q91" s="251"/>
      <c r="R91" s="119"/>
    </row>
    <row r="92" spans="2:65" s="6" customFormat="1" ht="24.95" customHeight="1">
      <c r="B92" s="112"/>
      <c r="C92" s="113"/>
      <c r="D92" s="114" t="s">
        <v>321</v>
      </c>
      <c r="E92" s="113"/>
      <c r="F92" s="113"/>
      <c r="G92" s="113"/>
      <c r="H92" s="113"/>
      <c r="I92" s="113"/>
      <c r="J92" s="113"/>
      <c r="K92" s="113"/>
      <c r="L92" s="113"/>
      <c r="M92" s="113"/>
      <c r="N92" s="231">
        <f>N137</f>
        <v>0</v>
      </c>
      <c r="O92" s="249"/>
      <c r="P92" s="249"/>
      <c r="Q92" s="249"/>
      <c r="R92" s="115"/>
    </row>
    <row r="93" spans="2:65" s="1" customFormat="1" ht="21.75" customHeight="1"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6"/>
    </row>
    <row r="94" spans="2:65" s="1" customFormat="1" ht="29.25" customHeight="1">
      <c r="B94" s="34"/>
      <c r="C94" s="111" t="s">
        <v>124</v>
      </c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252">
        <f>ROUND(N95+N96,2)</f>
        <v>0</v>
      </c>
      <c r="O94" s="253"/>
      <c r="P94" s="253"/>
      <c r="Q94" s="253"/>
      <c r="R94" s="36"/>
      <c r="T94" s="120"/>
      <c r="U94" s="121" t="s">
        <v>40</v>
      </c>
    </row>
    <row r="95" spans="2:65" s="1" customFormat="1" ht="18" customHeight="1">
      <c r="B95" s="122"/>
      <c r="C95" s="123"/>
      <c r="D95" s="254" t="s">
        <v>125</v>
      </c>
      <c r="E95" s="254"/>
      <c r="F95" s="254"/>
      <c r="G95" s="254"/>
      <c r="H95" s="254"/>
      <c r="I95" s="123"/>
      <c r="J95" s="123"/>
      <c r="K95" s="123"/>
      <c r="L95" s="123"/>
      <c r="M95" s="123"/>
      <c r="N95" s="255">
        <f>(N88-N92)*0.023</f>
        <v>0</v>
      </c>
      <c r="O95" s="255"/>
      <c r="P95" s="255"/>
      <c r="Q95" s="255"/>
      <c r="R95" s="124"/>
      <c r="S95" s="125"/>
      <c r="T95" s="126"/>
      <c r="U95" s="127" t="s">
        <v>43</v>
      </c>
      <c r="V95" s="125"/>
      <c r="W95" s="125"/>
      <c r="X95" s="125"/>
      <c r="Y95" s="125"/>
      <c r="Z95" s="125"/>
      <c r="AA95" s="125"/>
      <c r="AB95" s="125"/>
      <c r="AC95" s="125"/>
      <c r="AD95" s="125"/>
      <c r="AE95" s="125"/>
      <c r="AF95" s="125"/>
      <c r="AG95" s="125"/>
      <c r="AH95" s="125"/>
      <c r="AI95" s="125"/>
      <c r="AJ95" s="125"/>
      <c r="AK95" s="125"/>
      <c r="AL95" s="125"/>
      <c r="AM95" s="125"/>
      <c r="AN95" s="125"/>
      <c r="AO95" s="125"/>
      <c r="AP95" s="125"/>
      <c r="AQ95" s="125"/>
      <c r="AR95" s="125"/>
      <c r="AS95" s="125"/>
      <c r="AT95" s="125"/>
      <c r="AU95" s="125"/>
      <c r="AV95" s="125"/>
      <c r="AW95" s="125"/>
      <c r="AX95" s="125"/>
      <c r="AY95" s="128" t="s">
        <v>126</v>
      </c>
      <c r="AZ95" s="125"/>
      <c r="BA95" s="125"/>
      <c r="BB95" s="125"/>
      <c r="BC95" s="125"/>
      <c r="BD95" s="125"/>
      <c r="BE95" s="129">
        <f>IF(U95="základní",N95,0)</f>
        <v>0</v>
      </c>
      <c r="BF95" s="129">
        <f>IF(U95="snížená",N95,0)</f>
        <v>0</v>
      </c>
      <c r="BG95" s="129">
        <f>IF(U95="zákl. přenesená",N95,0)</f>
        <v>0</v>
      </c>
      <c r="BH95" s="129">
        <f>IF(U95="sníž. přenesená",N95,0)</f>
        <v>0</v>
      </c>
      <c r="BI95" s="129">
        <f>IF(U95="nulová",N95,0)</f>
        <v>0</v>
      </c>
      <c r="BJ95" s="128" t="s">
        <v>127</v>
      </c>
      <c r="BK95" s="125"/>
      <c r="BL95" s="125"/>
      <c r="BM95" s="125"/>
    </row>
    <row r="96" spans="2:65" s="1" customFormat="1" ht="18" customHeight="1">
      <c r="B96" s="122"/>
      <c r="C96" s="123"/>
      <c r="D96" s="254" t="s">
        <v>128</v>
      </c>
      <c r="E96" s="254"/>
      <c r="F96" s="254"/>
      <c r="G96" s="254"/>
      <c r="H96" s="254"/>
      <c r="I96" s="123"/>
      <c r="J96" s="123"/>
      <c r="K96" s="123"/>
      <c r="L96" s="123"/>
      <c r="M96" s="123"/>
      <c r="N96" s="255">
        <f>(N88-N92)*0.02</f>
        <v>0</v>
      </c>
      <c r="O96" s="255"/>
      <c r="P96" s="255"/>
      <c r="Q96" s="255"/>
      <c r="R96" s="124"/>
      <c r="S96" s="125"/>
      <c r="T96" s="130"/>
      <c r="U96" s="131" t="s">
        <v>43</v>
      </c>
      <c r="V96" s="125"/>
      <c r="W96" s="125"/>
      <c r="X96" s="125"/>
      <c r="Y96" s="125"/>
      <c r="Z96" s="125"/>
      <c r="AA96" s="125"/>
      <c r="AB96" s="125"/>
      <c r="AC96" s="125"/>
      <c r="AD96" s="125"/>
      <c r="AE96" s="125"/>
      <c r="AF96" s="125"/>
      <c r="AG96" s="125"/>
      <c r="AH96" s="125"/>
      <c r="AI96" s="125"/>
      <c r="AJ96" s="125"/>
      <c r="AK96" s="125"/>
      <c r="AL96" s="125"/>
      <c r="AM96" s="125"/>
      <c r="AN96" s="125"/>
      <c r="AO96" s="125"/>
      <c r="AP96" s="125"/>
      <c r="AQ96" s="125"/>
      <c r="AR96" s="125"/>
      <c r="AS96" s="125"/>
      <c r="AT96" s="125"/>
      <c r="AU96" s="125"/>
      <c r="AV96" s="125"/>
      <c r="AW96" s="125"/>
      <c r="AX96" s="125"/>
      <c r="AY96" s="128" t="s">
        <v>126</v>
      </c>
      <c r="AZ96" s="125"/>
      <c r="BA96" s="125"/>
      <c r="BB96" s="125"/>
      <c r="BC96" s="125"/>
      <c r="BD96" s="125"/>
      <c r="BE96" s="129">
        <f>IF(U96="základní",N96,0)</f>
        <v>0</v>
      </c>
      <c r="BF96" s="129">
        <f>IF(U96="snížená",N96,0)</f>
        <v>0</v>
      </c>
      <c r="BG96" s="129">
        <f>IF(U96="zákl. přenesená",N96,0)</f>
        <v>0</v>
      </c>
      <c r="BH96" s="129">
        <f>IF(U96="sníž. přenesená",N96,0)</f>
        <v>0</v>
      </c>
      <c r="BI96" s="129">
        <f>IF(U96="nulová",N96,0)</f>
        <v>0</v>
      </c>
      <c r="BJ96" s="128" t="s">
        <v>127</v>
      </c>
      <c r="BK96" s="125"/>
      <c r="BL96" s="125"/>
      <c r="BM96" s="125"/>
    </row>
    <row r="97" spans="2:18" s="1" customFormat="1" ht="18" customHeight="1"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6"/>
    </row>
    <row r="98" spans="2:18" s="1" customFormat="1" ht="29.25" customHeight="1">
      <c r="B98" s="34"/>
      <c r="C98" s="102" t="s">
        <v>104</v>
      </c>
      <c r="D98" s="103"/>
      <c r="E98" s="103"/>
      <c r="F98" s="103"/>
      <c r="G98" s="103"/>
      <c r="H98" s="103"/>
      <c r="I98" s="103"/>
      <c r="J98" s="103"/>
      <c r="K98" s="103"/>
      <c r="L98" s="206">
        <f>ROUND(SUM(N88+N94),2)</f>
        <v>0</v>
      </c>
      <c r="M98" s="206"/>
      <c r="N98" s="206"/>
      <c r="O98" s="206"/>
      <c r="P98" s="206"/>
      <c r="Q98" s="206"/>
      <c r="R98" s="36"/>
    </row>
    <row r="99" spans="2:18" s="1" customFormat="1" ht="6.95" customHeight="1">
      <c r="B99" s="58"/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60"/>
    </row>
    <row r="103" spans="2:18" s="1" customFormat="1" ht="6.95" customHeight="1">
      <c r="B103" s="61"/>
      <c r="C103" s="62"/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  <c r="P103" s="62"/>
      <c r="Q103" s="62"/>
      <c r="R103" s="63"/>
    </row>
    <row r="104" spans="2:18" s="1" customFormat="1" ht="36.950000000000003" customHeight="1">
      <c r="B104" s="34"/>
      <c r="C104" s="216" t="s">
        <v>129</v>
      </c>
      <c r="D104" s="243"/>
      <c r="E104" s="243"/>
      <c r="F104" s="243"/>
      <c r="G104" s="243"/>
      <c r="H104" s="243"/>
      <c r="I104" s="243"/>
      <c r="J104" s="243"/>
      <c r="K104" s="243"/>
      <c r="L104" s="243"/>
      <c r="M104" s="243"/>
      <c r="N104" s="243"/>
      <c r="O104" s="243"/>
      <c r="P104" s="243"/>
      <c r="Q104" s="243"/>
      <c r="R104" s="36"/>
    </row>
    <row r="105" spans="2:18" s="1" customFormat="1" ht="6.95" customHeight="1"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6"/>
    </row>
    <row r="106" spans="2:18" s="1" customFormat="1" ht="30" customHeight="1">
      <c r="B106" s="34"/>
      <c r="C106" s="31" t="s">
        <v>17</v>
      </c>
      <c r="D106" s="35"/>
      <c r="E106" s="35"/>
      <c r="F106" s="244" t="str">
        <f>F6</f>
        <v>Snížení energetické náročnosti DPS 2 - Kotelna</v>
      </c>
      <c r="G106" s="245"/>
      <c r="H106" s="245"/>
      <c r="I106" s="245"/>
      <c r="J106" s="245"/>
      <c r="K106" s="245"/>
      <c r="L106" s="245"/>
      <c r="M106" s="245"/>
      <c r="N106" s="245"/>
      <c r="O106" s="245"/>
      <c r="P106" s="245"/>
      <c r="Q106" s="35"/>
      <c r="R106" s="36"/>
    </row>
    <row r="107" spans="2:18" s="1" customFormat="1" ht="36.950000000000003" customHeight="1">
      <c r="B107" s="34"/>
      <c r="C107" s="68" t="s">
        <v>111</v>
      </c>
      <c r="D107" s="35"/>
      <c r="E107" s="35"/>
      <c r="F107" s="218" t="str">
        <f>F7</f>
        <v>063.2 - D.1.4.1.  Plyn</v>
      </c>
      <c r="G107" s="243"/>
      <c r="H107" s="243"/>
      <c r="I107" s="243"/>
      <c r="J107" s="243"/>
      <c r="K107" s="243"/>
      <c r="L107" s="243"/>
      <c r="M107" s="243"/>
      <c r="N107" s="243"/>
      <c r="O107" s="243"/>
      <c r="P107" s="243"/>
      <c r="Q107" s="35"/>
      <c r="R107" s="36"/>
    </row>
    <row r="108" spans="2:18" s="1" customFormat="1" ht="6.95" customHeight="1"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6"/>
    </row>
    <row r="109" spans="2:18" s="1" customFormat="1" ht="18" customHeight="1">
      <c r="B109" s="34"/>
      <c r="C109" s="31" t="s">
        <v>21</v>
      </c>
      <c r="D109" s="35"/>
      <c r="E109" s="35"/>
      <c r="F109" s="29" t="str">
        <f>F9</f>
        <v>Chelčického 2, Třeboň</v>
      </c>
      <c r="G109" s="35"/>
      <c r="H109" s="35"/>
      <c r="I109" s="35"/>
      <c r="J109" s="35"/>
      <c r="K109" s="31" t="s">
        <v>23</v>
      </c>
      <c r="L109" s="35"/>
      <c r="M109" s="246" t="str">
        <f>IF(O9="","",O9)</f>
        <v>9. 6. 2018</v>
      </c>
      <c r="N109" s="246"/>
      <c r="O109" s="246"/>
      <c r="P109" s="246"/>
      <c r="Q109" s="35"/>
      <c r="R109" s="36"/>
    </row>
    <row r="110" spans="2:18" s="1" customFormat="1" ht="6.95" customHeight="1"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6"/>
    </row>
    <row r="111" spans="2:18" s="1" customFormat="1" ht="15">
      <c r="B111" s="34"/>
      <c r="C111" s="31" t="s">
        <v>25</v>
      </c>
      <c r="D111" s="35"/>
      <c r="E111" s="35"/>
      <c r="F111" s="29" t="str">
        <f>E12</f>
        <v>Město Třeboň</v>
      </c>
      <c r="G111" s="35"/>
      <c r="H111" s="35"/>
      <c r="I111" s="35"/>
      <c r="J111" s="35"/>
      <c r="K111" s="31" t="s">
        <v>31</v>
      </c>
      <c r="L111" s="35"/>
      <c r="M111" s="225" t="str">
        <f>E18</f>
        <v>Josef Princ VVP</v>
      </c>
      <c r="N111" s="225"/>
      <c r="O111" s="225"/>
      <c r="P111" s="225"/>
      <c r="Q111" s="225"/>
      <c r="R111" s="36"/>
    </row>
    <row r="112" spans="2:18" s="1" customFormat="1" ht="14.45" customHeight="1">
      <c r="B112" s="34"/>
      <c r="C112" s="31" t="s">
        <v>29</v>
      </c>
      <c r="D112" s="35"/>
      <c r="E112" s="35"/>
      <c r="F112" s="29" t="str">
        <f>IF(E15="","",E15)</f>
        <v xml:space="preserve"> </v>
      </c>
      <c r="G112" s="35"/>
      <c r="H112" s="35"/>
      <c r="I112" s="35"/>
      <c r="J112" s="35"/>
      <c r="K112" s="31" t="s">
        <v>34</v>
      </c>
      <c r="L112" s="35"/>
      <c r="M112" s="225" t="str">
        <f>E21</f>
        <v>J. Princ</v>
      </c>
      <c r="N112" s="225"/>
      <c r="O112" s="225"/>
      <c r="P112" s="225"/>
      <c r="Q112" s="225"/>
      <c r="R112" s="36"/>
    </row>
    <row r="113" spans="2:65" s="1" customFormat="1" ht="10.35" customHeight="1"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6"/>
    </row>
    <row r="114" spans="2:65" s="8" customFormat="1" ht="29.25" customHeight="1">
      <c r="B114" s="132"/>
      <c r="C114" s="133" t="s">
        <v>130</v>
      </c>
      <c r="D114" s="134" t="s">
        <v>131</v>
      </c>
      <c r="E114" s="134" t="s">
        <v>58</v>
      </c>
      <c r="F114" s="247" t="s">
        <v>132</v>
      </c>
      <c r="G114" s="247"/>
      <c r="H114" s="247"/>
      <c r="I114" s="247"/>
      <c r="J114" s="134" t="s">
        <v>133</v>
      </c>
      <c r="K114" s="134" t="s">
        <v>134</v>
      </c>
      <c r="L114" s="247" t="s">
        <v>135</v>
      </c>
      <c r="M114" s="247"/>
      <c r="N114" s="247" t="s">
        <v>117</v>
      </c>
      <c r="O114" s="247"/>
      <c r="P114" s="247"/>
      <c r="Q114" s="248"/>
      <c r="R114" s="135"/>
      <c r="T114" s="75" t="s">
        <v>136</v>
      </c>
      <c r="U114" s="76" t="s">
        <v>40</v>
      </c>
      <c r="V114" s="76" t="s">
        <v>137</v>
      </c>
      <c r="W114" s="76" t="s">
        <v>138</v>
      </c>
      <c r="X114" s="76" t="s">
        <v>139</v>
      </c>
      <c r="Y114" s="76" t="s">
        <v>140</v>
      </c>
      <c r="Z114" s="76" t="s">
        <v>141</v>
      </c>
      <c r="AA114" s="77" t="s">
        <v>142</v>
      </c>
    </row>
    <row r="115" spans="2:65" s="1" customFormat="1" ht="29.25" customHeight="1">
      <c r="B115" s="34"/>
      <c r="C115" s="79" t="s">
        <v>113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228">
        <f>BK115</f>
        <v>0</v>
      </c>
      <c r="O115" s="229"/>
      <c r="P115" s="229"/>
      <c r="Q115" s="229"/>
      <c r="R115" s="36"/>
      <c r="T115" s="78"/>
      <c r="U115" s="50"/>
      <c r="V115" s="50"/>
      <c r="W115" s="136">
        <f>W116+W137</f>
        <v>78.6935</v>
      </c>
      <c r="X115" s="50"/>
      <c r="Y115" s="136">
        <f>Y116+Y137</f>
        <v>0.161355</v>
      </c>
      <c r="Z115" s="50"/>
      <c r="AA115" s="137">
        <f>AA116+AA137</f>
        <v>0.15211999999999998</v>
      </c>
      <c r="AT115" s="21" t="s">
        <v>75</v>
      </c>
      <c r="AU115" s="21" t="s">
        <v>119</v>
      </c>
      <c r="BK115" s="138">
        <f>BK116+BK137</f>
        <v>0</v>
      </c>
    </row>
    <row r="116" spans="2:65" s="9" customFormat="1" ht="37.35" customHeight="1">
      <c r="B116" s="139"/>
      <c r="C116" s="140"/>
      <c r="D116" s="141" t="s">
        <v>120</v>
      </c>
      <c r="E116" s="141"/>
      <c r="F116" s="141"/>
      <c r="G116" s="141"/>
      <c r="H116" s="141"/>
      <c r="I116" s="141"/>
      <c r="J116" s="141"/>
      <c r="K116" s="141"/>
      <c r="L116" s="141"/>
      <c r="M116" s="141"/>
      <c r="N116" s="230">
        <f>BK116</f>
        <v>0</v>
      </c>
      <c r="O116" s="231"/>
      <c r="P116" s="231"/>
      <c r="Q116" s="231"/>
      <c r="R116" s="142"/>
      <c r="T116" s="143"/>
      <c r="U116" s="140"/>
      <c r="V116" s="140"/>
      <c r="W116" s="144">
        <f>W117+W134</f>
        <v>30.6935</v>
      </c>
      <c r="X116" s="140"/>
      <c r="Y116" s="144">
        <f>Y117+Y134</f>
        <v>0.161355</v>
      </c>
      <c r="Z116" s="140"/>
      <c r="AA116" s="145">
        <f>AA117+AA134</f>
        <v>0.15211999999999998</v>
      </c>
      <c r="AR116" s="146" t="s">
        <v>127</v>
      </c>
      <c r="AT116" s="147" t="s">
        <v>75</v>
      </c>
      <c r="AU116" s="147" t="s">
        <v>76</v>
      </c>
      <c r="AY116" s="146" t="s">
        <v>143</v>
      </c>
      <c r="BK116" s="148">
        <f>BK117+BK134</f>
        <v>0</v>
      </c>
    </row>
    <row r="117" spans="2:65" s="9" customFormat="1" ht="19.899999999999999" customHeight="1">
      <c r="B117" s="139"/>
      <c r="C117" s="140"/>
      <c r="D117" s="149" t="s">
        <v>319</v>
      </c>
      <c r="E117" s="149"/>
      <c r="F117" s="149"/>
      <c r="G117" s="149"/>
      <c r="H117" s="149"/>
      <c r="I117" s="149"/>
      <c r="J117" s="149"/>
      <c r="K117" s="149"/>
      <c r="L117" s="149"/>
      <c r="M117" s="149"/>
      <c r="N117" s="232">
        <f>BK117</f>
        <v>0</v>
      </c>
      <c r="O117" s="233"/>
      <c r="P117" s="233"/>
      <c r="Q117" s="233"/>
      <c r="R117" s="142"/>
      <c r="T117" s="143"/>
      <c r="U117" s="140"/>
      <c r="V117" s="140"/>
      <c r="W117" s="144">
        <f>SUM(W118:W133)</f>
        <v>28.0535</v>
      </c>
      <c r="X117" s="140"/>
      <c r="Y117" s="144">
        <f>SUM(Y118:Y133)</f>
        <v>0.159855</v>
      </c>
      <c r="Z117" s="140"/>
      <c r="AA117" s="145">
        <f>SUM(AA118:AA133)</f>
        <v>0.15211999999999998</v>
      </c>
      <c r="AR117" s="146" t="s">
        <v>127</v>
      </c>
      <c r="AT117" s="147" t="s">
        <v>75</v>
      </c>
      <c r="AU117" s="147" t="s">
        <v>84</v>
      </c>
      <c r="AY117" s="146" t="s">
        <v>143</v>
      </c>
      <c r="BK117" s="148">
        <f>SUM(BK118:BK133)</f>
        <v>0</v>
      </c>
    </row>
    <row r="118" spans="2:65" s="1" customFormat="1" ht="25.5" customHeight="1">
      <c r="B118" s="122"/>
      <c r="C118" s="150" t="s">
        <v>200</v>
      </c>
      <c r="D118" s="150" t="s">
        <v>144</v>
      </c>
      <c r="E118" s="151" t="s">
        <v>322</v>
      </c>
      <c r="F118" s="237" t="s">
        <v>323</v>
      </c>
      <c r="G118" s="237"/>
      <c r="H118" s="237"/>
      <c r="I118" s="237"/>
      <c r="J118" s="152" t="s">
        <v>147</v>
      </c>
      <c r="K118" s="153">
        <v>6</v>
      </c>
      <c r="L118" s="238"/>
      <c r="M118" s="238"/>
      <c r="N118" s="238">
        <f t="shared" ref="N118:N133" si="0">ROUND(L118*K118,2)</f>
        <v>0</v>
      </c>
      <c r="O118" s="238"/>
      <c r="P118" s="238"/>
      <c r="Q118" s="238"/>
      <c r="R118" s="124"/>
      <c r="T118" s="154" t="s">
        <v>5</v>
      </c>
      <c r="U118" s="43" t="s">
        <v>43</v>
      </c>
      <c r="V118" s="155">
        <v>0.58899999999999997</v>
      </c>
      <c r="W118" s="155">
        <f t="shared" ref="W118:W133" si="1">V118*K118</f>
        <v>3.5339999999999998</v>
      </c>
      <c r="X118" s="155">
        <v>1.8500000000000001E-3</v>
      </c>
      <c r="Y118" s="155">
        <f t="shared" ref="Y118:Y133" si="2">X118*K118</f>
        <v>1.11E-2</v>
      </c>
      <c r="Z118" s="155">
        <v>0</v>
      </c>
      <c r="AA118" s="156">
        <f t="shared" ref="AA118:AA133" si="3">Z118*K118</f>
        <v>0</v>
      </c>
      <c r="AR118" s="21" t="s">
        <v>148</v>
      </c>
      <c r="AT118" s="21" t="s">
        <v>144</v>
      </c>
      <c r="AU118" s="21" t="s">
        <v>127</v>
      </c>
      <c r="AY118" s="21" t="s">
        <v>143</v>
      </c>
      <c r="BE118" s="157">
        <f t="shared" ref="BE118:BE133" si="4">IF(U118="základní",N118,0)</f>
        <v>0</v>
      </c>
      <c r="BF118" s="157">
        <f t="shared" ref="BF118:BF133" si="5">IF(U118="snížená",N118,0)</f>
        <v>0</v>
      </c>
      <c r="BG118" s="157">
        <f t="shared" ref="BG118:BG133" si="6">IF(U118="zákl. přenesená",N118,0)</f>
        <v>0</v>
      </c>
      <c r="BH118" s="157">
        <f t="shared" ref="BH118:BH133" si="7">IF(U118="sníž. přenesená",N118,0)</f>
        <v>0</v>
      </c>
      <c r="BI118" s="157">
        <f t="shared" ref="BI118:BI133" si="8">IF(U118="nulová",N118,0)</f>
        <v>0</v>
      </c>
      <c r="BJ118" s="21" t="s">
        <v>127</v>
      </c>
      <c r="BK118" s="157">
        <f t="shared" ref="BK118:BK133" si="9">ROUND(L118*K118,2)</f>
        <v>0</v>
      </c>
      <c r="BL118" s="21" t="s">
        <v>148</v>
      </c>
      <c r="BM118" s="21" t="s">
        <v>324</v>
      </c>
    </row>
    <row r="119" spans="2:65" s="1" customFormat="1" ht="25.5" customHeight="1">
      <c r="B119" s="122"/>
      <c r="C119" s="150" t="s">
        <v>127</v>
      </c>
      <c r="D119" s="150" t="s">
        <v>144</v>
      </c>
      <c r="E119" s="151" t="s">
        <v>325</v>
      </c>
      <c r="F119" s="237" t="s">
        <v>326</v>
      </c>
      <c r="G119" s="237"/>
      <c r="H119" s="237"/>
      <c r="I119" s="237"/>
      <c r="J119" s="152" t="s">
        <v>147</v>
      </c>
      <c r="K119" s="153">
        <v>6</v>
      </c>
      <c r="L119" s="238"/>
      <c r="M119" s="238"/>
      <c r="N119" s="238">
        <f t="shared" si="0"/>
        <v>0</v>
      </c>
      <c r="O119" s="238"/>
      <c r="P119" s="238"/>
      <c r="Q119" s="238"/>
      <c r="R119" s="124"/>
      <c r="T119" s="154" t="s">
        <v>5</v>
      </c>
      <c r="U119" s="43" t="s">
        <v>43</v>
      </c>
      <c r="V119" s="155">
        <v>0.65</v>
      </c>
      <c r="W119" s="155">
        <f t="shared" si="1"/>
        <v>3.9000000000000004</v>
      </c>
      <c r="X119" s="155">
        <v>3.48E-3</v>
      </c>
      <c r="Y119" s="155">
        <f t="shared" si="2"/>
        <v>2.0879999999999999E-2</v>
      </c>
      <c r="Z119" s="155">
        <v>0</v>
      </c>
      <c r="AA119" s="156">
        <f t="shared" si="3"/>
        <v>0</v>
      </c>
      <c r="AR119" s="21" t="s">
        <v>148</v>
      </c>
      <c r="AT119" s="21" t="s">
        <v>144</v>
      </c>
      <c r="AU119" s="21" t="s">
        <v>127</v>
      </c>
      <c r="AY119" s="21" t="s">
        <v>143</v>
      </c>
      <c r="BE119" s="157">
        <f t="shared" si="4"/>
        <v>0</v>
      </c>
      <c r="BF119" s="157">
        <f t="shared" si="5"/>
        <v>0</v>
      </c>
      <c r="BG119" s="157">
        <f t="shared" si="6"/>
        <v>0</v>
      </c>
      <c r="BH119" s="157">
        <f t="shared" si="7"/>
        <v>0</v>
      </c>
      <c r="BI119" s="157">
        <f t="shared" si="8"/>
        <v>0</v>
      </c>
      <c r="BJ119" s="21" t="s">
        <v>127</v>
      </c>
      <c r="BK119" s="157">
        <f t="shared" si="9"/>
        <v>0</v>
      </c>
      <c r="BL119" s="21" t="s">
        <v>148</v>
      </c>
      <c r="BM119" s="21" t="s">
        <v>327</v>
      </c>
    </row>
    <row r="120" spans="2:65" s="1" customFormat="1" ht="25.5" customHeight="1">
      <c r="B120" s="122"/>
      <c r="C120" s="150" t="s">
        <v>11</v>
      </c>
      <c r="D120" s="150" t="s">
        <v>144</v>
      </c>
      <c r="E120" s="151" t="s">
        <v>328</v>
      </c>
      <c r="F120" s="237" t="s">
        <v>329</v>
      </c>
      <c r="G120" s="237"/>
      <c r="H120" s="237"/>
      <c r="I120" s="237"/>
      <c r="J120" s="152" t="s">
        <v>147</v>
      </c>
      <c r="K120" s="153">
        <v>16</v>
      </c>
      <c r="L120" s="238"/>
      <c r="M120" s="238"/>
      <c r="N120" s="238">
        <f t="shared" si="0"/>
        <v>0</v>
      </c>
      <c r="O120" s="238"/>
      <c r="P120" s="238"/>
      <c r="Q120" s="238"/>
      <c r="R120" s="124"/>
      <c r="T120" s="154" t="s">
        <v>5</v>
      </c>
      <c r="U120" s="43" t="s">
        <v>43</v>
      </c>
      <c r="V120" s="155">
        <v>0.03</v>
      </c>
      <c r="W120" s="155">
        <f t="shared" si="1"/>
        <v>0.48</v>
      </c>
      <c r="X120" s="155">
        <v>1.1E-4</v>
      </c>
      <c r="Y120" s="155">
        <f t="shared" si="2"/>
        <v>1.7600000000000001E-3</v>
      </c>
      <c r="Z120" s="155">
        <v>2.15E-3</v>
      </c>
      <c r="AA120" s="156">
        <f t="shared" si="3"/>
        <v>3.44E-2</v>
      </c>
      <c r="AR120" s="21" t="s">
        <v>148</v>
      </c>
      <c r="AT120" s="21" t="s">
        <v>144</v>
      </c>
      <c r="AU120" s="21" t="s">
        <v>127</v>
      </c>
      <c r="AY120" s="21" t="s">
        <v>143</v>
      </c>
      <c r="BE120" s="157">
        <f t="shared" si="4"/>
        <v>0</v>
      </c>
      <c r="BF120" s="157">
        <f t="shared" si="5"/>
        <v>0</v>
      </c>
      <c r="BG120" s="157">
        <f t="shared" si="6"/>
        <v>0</v>
      </c>
      <c r="BH120" s="157">
        <f t="shared" si="7"/>
        <v>0</v>
      </c>
      <c r="BI120" s="157">
        <f t="shared" si="8"/>
        <v>0</v>
      </c>
      <c r="BJ120" s="21" t="s">
        <v>127</v>
      </c>
      <c r="BK120" s="157">
        <f t="shared" si="9"/>
        <v>0</v>
      </c>
      <c r="BL120" s="21" t="s">
        <v>148</v>
      </c>
      <c r="BM120" s="21" t="s">
        <v>330</v>
      </c>
    </row>
    <row r="121" spans="2:65" s="1" customFormat="1" ht="38.25" customHeight="1">
      <c r="B121" s="122"/>
      <c r="C121" s="150" t="s">
        <v>84</v>
      </c>
      <c r="D121" s="150" t="s">
        <v>144</v>
      </c>
      <c r="E121" s="151" t="s">
        <v>331</v>
      </c>
      <c r="F121" s="237" t="s">
        <v>332</v>
      </c>
      <c r="G121" s="237"/>
      <c r="H121" s="237"/>
      <c r="I121" s="237"/>
      <c r="J121" s="152" t="s">
        <v>147</v>
      </c>
      <c r="K121" s="153">
        <v>18</v>
      </c>
      <c r="L121" s="238"/>
      <c r="M121" s="238"/>
      <c r="N121" s="238">
        <f t="shared" si="0"/>
        <v>0</v>
      </c>
      <c r="O121" s="238"/>
      <c r="P121" s="238"/>
      <c r="Q121" s="238"/>
      <c r="R121" s="124"/>
      <c r="T121" s="154" t="s">
        <v>5</v>
      </c>
      <c r="U121" s="43" t="s">
        <v>43</v>
      </c>
      <c r="V121" s="155">
        <v>0.45800000000000002</v>
      </c>
      <c r="W121" s="155">
        <f t="shared" si="1"/>
        <v>8.2439999999999998</v>
      </c>
      <c r="X121" s="155">
        <v>4.9300000000000004E-3</v>
      </c>
      <c r="Y121" s="155">
        <f t="shared" si="2"/>
        <v>8.8740000000000013E-2</v>
      </c>
      <c r="Z121" s="155">
        <v>0</v>
      </c>
      <c r="AA121" s="156">
        <f t="shared" si="3"/>
        <v>0</v>
      </c>
      <c r="AR121" s="21" t="s">
        <v>148</v>
      </c>
      <c r="AT121" s="21" t="s">
        <v>144</v>
      </c>
      <c r="AU121" s="21" t="s">
        <v>127</v>
      </c>
      <c r="AY121" s="21" t="s">
        <v>143</v>
      </c>
      <c r="BE121" s="157">
        <f t="shared" si="4"/>
        <v>0</v>
      </c>
      <c r="BF121" s="157">
        <f t="shared" si="5"/>
        <v>0</v>
      </c>
      <c r="BG121" s="157">
        <f t="shared" si="6"/>
        <v>0</v>
      </c>
      <c r="BH121" s="157">
        <f t="shared" si="7"/>
        <v>0</v>
      </c>
      <c r="BI121" s="157">
        <f t="shared" si="8"/>
        <v>0</v>
      </c>
      <c r="BJ121" s="21" t="s">
        <v>127</v>
      </c>
      <c r="BK121" s="157">
        <f t="shared" si="9"/>
        <v>0</v>
      </c>
      <c r="BL121" s="21" t="s">
        <v>148</v>
      </c>
      <c r="BM121" s="21" t="s">
        <v>333</v>
      </c>
    </row>
    <row r="122" spans="2:65" s="1" customFormat="1" ht="25.5" customHeight="1">
      <c r="B122" s="122"/>
      <c r="C122" s="150" t="s">
        <v>159</v>
      </c>
      <c r="D122" s="150" t="s">
        <v>144</v>
      </c>
      <c r="E122" s="151" t="s">
        <v>334</v>
      </c>
      <c r="F122" s="237" t="s">
        <v>335</v>
      </c>
      <c r="G122" s="237"/>
      <c r="H122" s="237"/>
      <c r="I122" s="237"/>
      <c r="J122" s="152" t="s">
        <v>207</v>
      </c>
      <c r="K122" s="153">
        <v>1</v>
      </c>
      <c r="L122" s="238"/>
      <c r="M122" s="238"/>
      <c r="N122" s="238">
        <f t="shared" si="0"/>
        <v>0</v>
      </c>
      <c r="O122" s="238"/>
      <c r="P122" s="238"/>
      <c r="Q122" s="238"/>
      <c r="R122" s="124"/>
      <c r="T122" s="154" t="s">
        <v>5</v>
      </c>
      <c r="U122" s="43" t="s">
        <v>43</v>
      </c>
      <c r="V122" s="155">
        <v>2.161</v>
      </c>
      <c r="W122" s="155">
        <f t="shared" si="1"/>
        <v>2.161</v>
      </c>
      <c r="X122" s="155">
        <v>3.79E-3</v>
      </c>
      <c r="Y122" s="155">
        <f t="shared" si="2"/>
        <v>3.79E-3</v>
      </c>
      <c r="Z122" s="155">
        <v>0</v>
      </c>
      <c r="AA122" s="156">
        <f t="shared" si="3"/>
        <v>0</v>
      </c>
      <c r="AR122" s="21" t="s">
        <v>148</v>
      </c>
      <c r="AT122" s="21" t="s">
        <v>144</v>
      </c>
      <c r="AU122" s="21" t="s">
        <v>127</v>
      </c>
      <c r="AY122" s="21" t="s">
        <v>143</v>
      </c>
      <c r="BE122" s="157">
        <f t="shared" si="4"/>
        <v>0</v>
      </c>
      <c r="BF122" s="157">
        <f t="shared" si="5"/>
        <v>0</v>
      </c>
      <c r="BG122" s="157">
        <f t="shared" si="6"/>
        <v>0</v>
      </c>
      <c r="BH122" s="157">
        <f t="shared" si="7"/>
        <v>0</v>
      </c>
      <c r="BI122" s="157">
        <f t="shared" si="8"/>
        <v>0</v>
      </c>
      <c r="BJ122" s="21" t="s">
        <v>127</v>
      </c>
      <c r="BK122" s="157">
        <f t="shared" si="9"/>
        <v>0</v>
      </c>
      <c r="BL122" s="21" t="s">
        <v>148</v>
      </c>
      <c r="BM122" s="21" t="s">
        <v>336</v>
      </c>
    </row>
    <row r="123" spans="2:65" s="1" customFormat="1" ht="16.5" customHeight="1">
      <c r="B123" s="122"/>
      <c r="C123" s="150" t="s">
        <v>168</v>
      </c>
      <c r="D123" s="150" t="s">
        <v>144</v>
      </c>
      <c r="E123" s="151" t="s">
        <v>337</v>
      </c>
      <c r="F123" s="237" t="s">
        <v>338</v>
      </c>
      <c r="G123" s="237"/>
      <c r="H123" s="237"/>
      <c r="I123" s="237"/>
      <c r="J123" s="152" t="s">
        <v>147</v>
      </c>
      <c r="K123" s="153">
        <v>0.5</v>
      </c>
      <c r="L123" s="238"/>
      <c r="M123" s="238"/>
      <c r="N123" s="238">
        <f t="shared" si="0"/>
        <v>0</v>
      </c>
      <c r="O123" s="238"/>
      <c r="P123" s="238"/>
      <c r="Q123" s="238"/>
      <c r="R123" s="124"/>
      <c r="T123" s="154" t="s">
        <v>5</v>
      </c>
      <c r="U123" s="43" t="s">
        <v>43</v>
      </c>
      <c r="V123" s="155">
        <v>0.40300000000000002</v>
      </c>
      <c r="W123" s="155">
        <f t="shared" si="1"/>
        <v>0.20150000000000001</v>
      </c>
      <c r="X123" s="155">
        <v>6.5300000000000002E-3</v>
      </c>
      <c r="Y123" s="155">
        <f t="shared" si="2"/>
        <v>3.2650000000000001E-3</v>
      </c>
      <c r="Z123" s="155">
        <v>0</v>
      </c>
      <c r="AA123" s="156">
        <f t="shared" si="3"/>
        <v>0</v>
      </c>
      <c r="AR123" s="21" t="s">
        <v>148</v>
      </c>
      <c r="AT123" s="21" t="s">
        <v>144</v>
      </c>
      <c r="AU123" s="21" t="s">
        <v>127</v>
      </c>
      <c r="AY123" s="21" t="s">
        <v>143</v>
      </c>
      <c r="BE123" s="157">
        <f t="shared" si="4"/>
        <v>0</v>
      </c>
      <c r="BF123" s="157">
        <f t="shared" si="5"/>
        <v>0</v>
      </c>
      <c r="BG123" s="157">
        <f t="shared" si="6"/>
        <v>0</v>
      </c>
      <c r="BH123" s="157">
        <f t="shared" si="7"/>
        <v>0</v>
      </c>
      <c r="BI123" s="157">
        <f t="shared" si="8"/>
        <v>0</v>
      </c>
      <c r="BJ123" s="21" t="s">
        <v>127</v>
      </c>
      <c r="BK123" s="157">
        <f t="shared" si="9"/>
        <v>0</v>
      </c>
      <c r="BL123" s="21" t="s">
        <v>148</v>
      </c>
      <c r="BM123" s="21" t="s">
        <v>339</v>
      </c>
    </row>
    <row r="124" spans="2:65" s="1" customFormat="1" ht="25.5" customHeight="1">
      <c r="B124" s="122"/>
      <c r="C124" s="150" t="s">
        <v>148</v>
      </c>
      <c r="D124" s="150" t="s">
        <v>144</v>
      </c>
      <c r="E124" s="151" t="s">
        <v>340</v>
      </c>
      <c r="F124" s="237" t="s">
        <v>341</v>
      </c>
      <c r="G124" s="237"/>
      <c r="H124" s="237"/>
      <c r="I124" s="237"/>
      <c r="J124" s="152" t="s">
        <v>147</v>
      </c>
      <c r="K124" s="153">
        <v>12</v>
      </c>
      <c r="L124" s="238"/>
      <c r="M124" s="238"/>
      <c r="N124" s="238">
        <f t="shared" si="0"/>
        <v>0</v>
      </c>
      <c r="O124" s="238"/>
      <c r="P124" s="238"/>
      <c r="Q124" s="238"/>
      <c r="R124" s="124"/>
      <c r="T124" s="154" t="s">
        <v>5</v>
      </c>
      <c r="U124" s="43" t="s">
        <v>43</v>
      </c>
      <c r="V124" s="155">
        <v>5.6000000000000001E-2</v>
      </c>
      <c r="W124" s="155">
        <f t="shared" si="1"/>
        <v>0.67200000000000004</v>
      </c>
      <c r="X124" s="155">
        <v>3.5E-4</v>
      </c>
      <c r="Y124" s="155">
        <f t="shared" si="2"/>
        <v>4.1999999999999997E-3</v>
      </c>
      <c r="Z124" s="155">
        <v>9.8099999999999993E-3</v>
      </c>
      <c r="AA124" s="156">
        <f t="shared" si="3"/>
        <v>0.11771999999999999</v>
      </c>
      <c r="AR124" s="21" t="s">
        <v>148</v>
      </c>
      <c r="AT124" s="21" t="s">
        <v>144</v>
      </c>
      <c r="AU124" s="21" t="s">
        <v>127</v>
      </c>
      <c r="AY124" s="21" t="s">
        <v>143</v>
      </c>
      <c r="BE124" s="157">
        <f t="shared" si="4"/>
        <v>0</v>
      </c>
      <c r="BF124" s="157">
        <f t="shared" si="5"/>
        <v>0</v>
      </c>
      <c r="BG124" s="157">
        <f t="shared" si="6"/>
        <v>0</v>
      </c>
      <c r="BH124" s="157">
        <f t="shared" si="7"/>
        <v>0</v>
      </c>
      <c r="BI124" s="157">
        <f t="shared" si="8"/>
        <v>0</v>
      </c>
      <c r="BJ124" s="21" t="s">
        <v>127</v>
      </c>
      <c r="BK124" s="157">
        <f t="shared" si="9"/>
        <v>0</v>
      </c>
      <c r="BL124" s="21" t="s">
        <v>148</v>
      </c>
      <c r="BM124" s="21" t="s">
        <v>342</v>
      </c>
    </row>
    <row r="125" spans="2:65" s="1" customFormat="1" ht="25.5" customHeight="1">
      <c r="B125" s="122"/>
      <c r="C125" s="150" t="s">
        <v>173</v>
      </c>
      <c r="D125" s="150" t="s">
        <v>144</v>
      </c>
      <c r="E125" s="151" t="s">
        <v>343</v>
      </c>
      <c r="F125" s="237" t="s">
        <v>344</v>
      </c>
      <c r="G125" s="237"/>
      <c r="H125" s="237"/>
      <c r="I125" s="237"/>
      <c r="J125" s="152" t="s">
        <v>290</v>
      </c>
      <c r="K125" s="153">
        <v>2</v>
      </c>
      <c r="L125" s="238"/>
      <c r="M125" s="238"/>
      <c r="N125" s="238">
        <f t="shared" si="0"/>
        <v>0</v>
      </c>
      <c r="O125" s="238"/>
      <c r="P125" s="238"/>
      <c r="Q125" s="238"/>
      <c r="R125" s="124"/>
      <c r="T125" s="154" t="s">
        <v>5</v>
      </c>
      <c r="U125" s="43" t="s">
        <v>43</v>
      </c>
      <c r="V125" s="155">
        <v>1.9419999999999999</v>
      </c>
      <c r="W125" s="155">
        <f t="shared" si="1"/>
        <v>3.8839999999999999</v>
      </c>
      <c r="X125" s="155">
        <v>9.0699999999999999E-3</v>
      </c>
      <c r="Y125" s="155">
        <f t="shared" si="2"/>
        <v>1.814E-2</v>
      </c>
      <c r="Z125" s="155">
        <v>0</v>
      </c>
      <c r="AA125" s="156">
        <f t="shared" si="3"/>
        <v>0</v>
      </c>
      <c r="AR125" s="21" t="s">
        <v>148</v>
      </c>
      <c r="AT125" s="21" t="s">
        <v>144</v>
      </c>
      <c r="AU125" s="21" t="s">
        <v>127</v>
      </c>
      <c r="AY125" s="21" t="s">
        <v>143</v>
      </c>
      <c r="BE125" s="157">
        <f t="shared" si="4"/>
        <v>0</v>
      </c>
      <c r="BF125" s="157">
        <f t="shared" si="5"/>
        <v>0</v>
      </c>
      <c r="BG125" s="157">
        <f t="shared" si="6"/>
        <v>0</v>
      </c>
      <c r="BH125" s="157">
        <f t="shared" si="7"/>
        <v>0</v>
      </c>
      <c r="BI125" s="157">
        <f t="shared" si="8"/>
        <v>0</v>
      </c>
      <c r="BJ125" s="21" t="s">
        <v>127</v>
      </c>
      <c r="BK125" s="157">
        <f t="shared" si="9"/>
        <v>0</v>
      </c>
      <c r="BL125" s="21" t="s">
        <v>148</v>
      </c>
      <c r="BM125" s="21" t="s">
        <v>345</v>
      </c>
    </row>
    <row r="126" spans="2:65" s="1" customFormat="1" ht="25.5" customHeight="1">
      <c r="B126" s="122"/>
      <c r="C126" s="150" t="s">
        <v>177</v>
      </c>
      <c r="D126" s="150" t="s">
        <v>144</v>
      </c>
      <c r="E126" s="151" t="s">
        <v>346</v>
      </c>
      <c r="F126" s="237" t="s">
        <v>347</v>
      </c>
      <c r="G126" s="237"/>
      <c r="H126" s="237"/>
      <c r="I126" s="237"/>
      <c r="J126" s="152" t="s">
        <v>207</v>
      </c>
      <c r="K126" s="153">
        <v>2</v>
      </c>
      <c r="L126" s="238"/>
      <c r="M126" s="238"/>
      <c r="N126" s="238">
        <f t="shared" si="0"/>
        <v>0</v>
      </c>
      <c r="O126" s="238"/>
      <c r="P126" s="238"/>
      <c r="Q126" s="238"/>
      <c r="R126" s="124"/>
      <c r="T126" s="154" t="s">
        <v>5</v>
      </c>
      <c r="U126" s="43" t="s">
        <v>43</v>
      </c>
      <c r="V126" s="155">
        <v>0.42399999999999999</v>
      </c>
      <c r="W126" s="155">
        <f t="shared" si="1"/>
        <v>0.84799999999999998</v>
      </c>
      <c r="X126" s="155">
        <v>0</v>
      </c>
      <c r="Y126" s="155">
        <f t="shared" si="2"/>
        <v>0</v>
      </c>
      <c r="Z126" s="155">
        <v>0</v>
      </c>
      <c r="AA126" s="156">
        <f t="shared" si="3"/>
        <v>0</v>
      </c>
      <c r="AR126" s="21" t="s">
        <v>148</v>
      </c>
      <c r="AT126" s="21" t="s">
        <v>144</v>
      </c>
      <c r="AU126" s="21" t="s">
        <v>127</v>
      </c>
      <c r="AY126" s="21" t="s">
        <v>143</v>
      </c>
      <c r="BE126" s="157">
        <f t="shared" si="4"/>
        <v>0</v>
      </c>
      <c r="BF126" s="157">
        <f t="shared" si="5"/>
        <v>0</v>
      </c>
      <c r="BG126" s="157">
        <f t="shared" si="6"/>
        <v>0</v>
      </c>
      <c r="BH126" s="157">
        <f t="shared" si="7"/>
        <v>0</v>
      </c>
      <c r="BI126" s="157">
        <f t="shared" si="8"/>
        <v>0</v>
      </c>
      <c r="BJ126" s="21" t="s">
        <v>127</v>
      </c>
      <c r="BK126" s="157">
        <f t="shared" si="9"/>
        <v>0</v>
      </c>
      <c r="BL126" s="21" t="s">
        <v>148</v>
      </c>
      <c r="BM126" s="21" t="s">
        <v>348</v>
      </c>
    </row>
    <row r="127" spans="2:65" s="1" customFormat="1" ht="16.5" customHeight="1">
      <c r="B127" s="122"/>
      <c r="C127" s="150" t="s">
        <v>172</v>
      </c>
      <c r="D127" s="150" t="s">
        <v>144</v>
      </c>
      <c r="E127" s="151" t="s">
        <v>349</v>
      </c>
      <c r="F127" s="237" t="s">
        <v>350</v>
      </c>
      <c r="G127" s="237"/>
      <c r="H127" s="237"/>
      <c r="I127" s="237"/>
      <c r="J127" s="152" t="s">
        <v>207</v>
      </c>
      <c r="K127" s="153">
        <v>1</v>
      </c>
      <c r="L127" s="238"/>
      <c r="M127" s="238"/>
      <c r="N127" s="238">
        <f t="shared" si="0"/>
        <v>0</v>
      </c>
      <c r="O127" s="238"/>
      <c r="P127" s="238"/>
      <c r="Q127" s="238"/>
      <c r="R127" s="124"/>
      <c r="T127" s="154" t="s">
        <v>5</v>
      </c>
      <c r="U127" s="43" t="s">
        <v>43</v>
      </c>
      <c r="V127" s="155">
        <v>1.095</v>
      </c>
      <c r="W127" s="155">
        <f t="shared" si="1"/>
        <v>1.095</v>
      </c>
      <c r="X127" s="155">
        <v>4.0000000000000001E-3</v>
      </c>
      <c r="Y127" s="155">
        <f t="shared" si="2"/>
        <v>4.0000000000000001E-3</v>
      </c>
      <c r="Z127" s="155">
        <v>0</v>
      </c>
      <c r="AA127" s="156">
        <f t="shared" si="3"/>
        <v>0</v>
      </c>
      <c r="AR127" s="21" t="s">
        <v>148</v>
      </c>
      <c r="AT127" s="21" t="s">
        <v>144</v>
      </c>
      <c r="AU127" s="21" t="s">
        <v>127</v>
      </c>
      <c r="AY127" s="21" t="s">
        <v>143</v>
      </c>
      <c r="BE127" s="157">
        <f t="shared" si="4"/>
        <v>0</v>
      </c>
      <c r="BF127" s="157">
        <f t="shared" si="5"/>
        <v>0</v>
      </c>
      <c r="BG127" s="157">
        <f t="shared" si="6"/>
        <v>0</v>
      </c>
      <c r="BH127" s="157">
        <f t="shared" si="7"/>
        <v>0</v>
      </c>
      <c r="BI127" s="157">
        <f t="shared" si="8"/>
        <v>0</v>
      </c>
      <c r="BJ127" s="21" t="s">
        <v>127</v>
      </c>
      <c r="BK127" s="157">
        <f t="shared" si="9"/>
        <v>0</v>
      </c>
      <c r="BL127" s="21" t="s">
        <v>148</v>
      </c>
      <c r="BM127" s="21" t="s">
        <v>351</v>
      </c>
    </row>
    <row r="128" spans="2:65" s="1" customFormat="1" ht="25.5" customHeight="1">
      <c r="B128" s="122"/>
      <c r="C128" s="150" t="s">
        <v>181</v>
      </c>
      <c r="D128" s="150" t="s">
        <v>144</v>
      </c>
      <c r="E128" s="151" t="s">
        <v>352</v>
      </c>
      <c r="F128" s="237" t="s">
        <v>353</v>
      </c>
      <c r="G128" s="237"/>
      <c r="H128" s="237"/>
      <c r="I128" s="237"/>
      <c r="J128" s="152" t="s">
        <v>207</v>
      </c>
      <c r="K128" s="153">
        <v>1</v>
      </c>
      <c r="L128" s="238"/>
      <c r="M128" s="238"/>
      <c r="N128" s="238">
        <f t="shared" si="0"/>
        <v>0</v>
      </c>
      <c r="O128" s="238"/>
      <c r="P128" s="238"/>
      <c r="Q128" s="238"/>
      <c r="R128" s="124"/>
      <c r="T128" s="154" t="s">
        <v>5</v>
      </c>
      <c r="U128" s="43" t="s">
        <v>43</v>
      </c>
      <c r="V128" s="155">
        <v>0.16</v>
      </c>
      <c r="W128" s="155">
        <f t="shared" si="1"/>
        <v>0.16</v>
      </c>
      <c r="X128" s="155">
        <v>2.0000000000000001E-4</v>
      </c>
      <c r="Y128" s="155">
        <f t="shared" si="2"/>
        <v>2.0000000000000001E-4</v>
      </c>
      <c r="Z128" s="155">
        <v>0</v>
      </c>
      <c r="AA128" s="156">
        <f t="shared" si="3"/>
        <v>0</v>
      </c>
      <c r="AR128" s="21" t="s">
        <v>148</v>
      </c>
      <c r="AT128" s="21" t="s">
        <v>144</v>
      </c>
      <c r="AU128" s="21" t="s">
        <v>127</v>
      </c>
      <c r="AY128" s="21" t="s">
        <v>143</v>
      </c>
      <c r="BE128" s="157">
        <f t="shared" si="4"/>
        <v>0</v>
      </c>
      <c r="BF128" s="157">
        <f t="shared" si="5"/>
        <v>0</v>
      </c>
      <c r="BG128" s="157">
        <f t="shared" si="6"/>
        <v>0</v>
      </c>
      <c r="BH128" s="157">
        <f t="shared" si="7"/>
        <v>0</v>
      </c>
      <c r="BI128" s="157">
        <f t="shared" si="8"/>
        <v>0</v>
      </c>
      <c r="BJ128" s="21" t="s">
        <v>127</v>
      </c>
      <c r="BK128" s="157">
        <f t="shared" si="9"/>
        <v>0</v>
      </c>
      <c r="BL128" s="21" t="s">
        <v>148</v>
      </c>
      <c r="BM128" s="21" t="s">
        <v>354</v>
      </c>
    </row>
    <row r="129" spans="2:65" s="1" customFormat="1" ht="38.25" customHeight="1">
      <c r="B129" s="122"/>
      <c r="C129" s="150" t="s">
        <v>185</v>
      </c>
      <c r="D129" s="150" t="s">
        <v>144</v>
      </c>
      <c r="E129" s="151" t="s">
        <v>355</v>
      </c>
      <c r="F129" s="237" t="s">
        <v>356</v>
      </c>
      <c r="G129" s="237"/>
      <c r="H129" s="237"/>
      <c r="I129" s="237"/>
      <c r="J129" s="152" t="s">
        <v>207</v>
      </c>
      <c r="K129" s="153">
        <v>2</v>
      </c>
      <c r="L129" s="238"/>
      <c r="M129" s="238"/>
      <c r="N129" s="238">
        <f t="shared" si="0"/>
        <v>0</v>
      </c>
      <c r="O129" s="238"/>
      <c r="P129" s="238"/>
      <c r="Q129" s="238"/>
      <c r="R129" s="124"/>
      <c r="T129" s="154" t="s">
        <v>5</v>
      </c>
      <c r="U129" s="43" t="s">
        <v>43</v>
      </c>
      <c r="V129" s="155">
        <v>0.16600000000000001</v>
      </c>
      <c r="W129" s="155">
        <f t="shared" si="1"/>
        <v>0.33200000000000002</v>
      </c>
      <c r="X129" s="155">
        <v>2.4000000000000001E-4</v>
      </c>
      <c r="Y129" s="155">
        <f t="shared" si="2"/>
        <v>4.8000000000000001E-4</v>
      </c>
      <c r="Z129" s="155">
        <v>0</v>
      </c>
      <c r="AA129" s="156">
        <f t="shared" si="3"/>
        <v>0</v>
      </c>
      <c r="AR129" s="21" t="s">
        <v>148</v>
      </c>
      <c r="AT129" s="21" t="s">
        <v>144</v>
      </c>
      <c r="AU129" s="21" t="s">
        <v>127</v>
      </c>
      <c r="AY129" s="21" t="s">
        <v>143</v>
      </c>
      <c r="BE129" s="157">
        <f t="shared" si="4"/>
        <v>0</v>
      </c>
      <c r="BF129" s="157">
        <f t="shared" si="5"/>
        <v>0</v>
      </c>
      <c r="BG129" s="157">
        <f t="shared" si="6"/>
        <v>0</v>
      </c>
      <c r="BH129" s="157">
        <f t="shared" si="7"/>
        <v>0</v>
      </c>
      <c r="BI129" s="157">
        <f t="shared" si="8"/>
        <v>0</v>
      </c>
      <c r="BJ129" s="21" t="s">
        <v>127</v>
      </c>
      <c r="BK129" s="157">
        <f t="shared" si="9"/>
        <v>0</v>
      </c>
      <c r="BL129" s="21" t="s">
        <v>148</v>
      </c>
      <c r="BM129" s="21" t="s">
        <v>357</v>
      </c>
    </row>
    <row r="130" spans="2:65" s="1" customFormat="1" ht="38.25" customHeight="1">
      <c r="B130" s="122"/>
      <c r="C130" s="150" t="s">
        <v>189</v>
      </c>
      <c r="D130" s="150" t="s">
        <v>144</v>
      </c>
      <c r="E130" s="151" t="s">
        <v>358</v>
      </c>
      <c r="F130" s="237" t="s">
        <v>359</v>
      </c>
      <c r="G130" s="237"/>
      <c r="H130" s="237"/>
      <c r="I130" s="237"/>
      <c r="J130" s="152" t="s">
        <v>207</v>
      </c>
      <c r="K130" s="153">
        <v>2</v>
      </c>
      <c r="L130" s="238"/>
      <c r="M130" s="238"/>
      <c r="N130" s="238">
        <f t="shared" si="0"/>
        <v>0</v>
      </c>
      <c r="O130" s="238"/>
      <c r="P130" s="238"/>
      <c r="Q130" s="238"/>
      <c r="R130" s="124"/>
      <c r="T130" s="154" t="s">
        <v>5</v>
      </c>
      <c r="U130" s="43" t="s">
        <v>43</v>
      </c>
      <c r="V130" s="155">
        <v>0.22800000000000001</v>
      </c>
      <c r="W130" s="155">
        <f t="shared" si="1"/>
        <v>0.45600000000000002</v>
      </c>
      <c r="X130" s="155">
        <v>6.0999999999999997E-4</v>
      </c>
      <c r="Y130" s="155">
        <f t="shared" si="2"/>
        <v>1.2199999999999999E-3</v>
      </c>
      <c r="Z130" s="155">
        <v>0</v>
      </c>
      <c r="AA130" s="156">
        <f t="shared" si="3"/>
        <v>0</v>
      </c>
      <c r="AR130" s="21" t="s">
        <v>148</v>
      </c>
      <c r="AT130" s="21" t="s">
        <v>144</v>
      </c>
      <c r="AU130" s="21" t="s">
        <v>127</v>
      </c>
      <c r="AY130" s="21" t="s">
        <v>143</v>
      </c>
      <c r="BE130" s="157">
        <f t="shared" si="4"/>
        <v>0</v>
      </c>
      <c r="BF130" s="157">
        <f t="shared" si="5"/>
        <v>0</v>
      </c>
      <c r="BG130" s="157">
        <f t="shared" si="6"/>
        <v>0</v>
      </c>
      <c r="BH130" s="157">
        <f t="shared" si="7"/>
        <v>0</v>
      </c>
      <c r="BI130" s="157">
        <f t="shared" si="8"/>
        <v>0</v>
      </c>
      <c r="BJ130" s="21" t="s">
        <v>127</v>
      </c>
      <c r="BK130" s="157">
        <f t="shared" si="9"/>
        <v>0</v>
      </c>
      <c r="BL130" s="21" t="s">
        <v>148</v>
      </c>
      <c r="BM130" s="21" t="s">
        <v>360</v>
      </c>
    </row>
    <row r="131" spans="2:65" s="1" customFormat="1" ht="38.25" customHeight="1">
      <c r="B131" s="122"/>
      <c r="C131" s="150" t="s">
        <v>193</v>
      </c>
      <c r="D131" s="150" t="s">
        <v>144</v>
      </c>
      <c r="E131" s="151" t="s">
        <v>361</v>
      </c>
      <c r="F131" s="237" t="s">
        <v>362</v>
      </c>
      <c r="G131" s="237"/>
      <c r="H131" s="237"/>
      <c r="I131" s="237"/>
      <c r="J131" s="152" t="s">
        <v>207</v>
      </c>
      <c r="K131" s="153">
        <v>1</v>
      </c>
      <c r="L131" s="238"/>
      <c r="M131" s="238"/>
      <c r="N131" s="238">
        <f t="shared" si="0"/>
        <v>0</v>
      </c>
      <c r="O131" s="238"/>
      <c r="P131" s="238"/>
      <c r="Q131" s="238"/>
      <c r="R131" s="124"/>
      <c r="T131" s="154" t="s">
        <v>5</v>
      </c>
      <c r="U131" s="43" t="s">
        <v>43</v>
      </c>
      <c r="V131" s="155">
        <v>0.42399999999999999</v>
      </c>
      <c r="W131" s="155">
        <f t="shared" si="1"/>
        <v>0.42399999999999999</v>
      </c>
      <c r="X131" s="155">
        <v>2.0799999999999998E-3</v>
      </c>
      <c r="Y131" s="155">
        <f t="shared" si="2"/>
        <v>2.0799999999999998E-3</v>
      </c>
      <c r="Z131" s="155">
        <v>0</v>
      </c>
      <c r="AA131" s="156">
        <f t="shared" si="3"/>
        <v>0</v>
      </c>
      <c r="AR131" s="21" t="s">
        <v>148</v>
      </c>
      <c r="AT131" s="21" t="s">
        <v>144</v>
      </c>
      <c r="AU131" s="21" t="s">
        <v>127</v>
      </c>
      <c r="AY131" s="21" t="s">
        <v>143</v>
      </c>
      <c r="BE131" s="157">
        <f t="shared" si="4"/>
        <v>0</v>
      </c>
      <c r="BF131" s="157">
        <f t="shared" si="5"/>
        <v>0</v>
      </c>
      <c r="BG131" s="157">
        <f t="shared" si="6"/>
        <v>0</v>
      </c>
      <c r="BH131" s="157">
        <f t="shared" si="7"/>
        <v>0</v>
      </c>
      <c r="BI131" s="157">
        <f t="shared" si="8"/>
        <v>0</v>
      </c>
      <c r="BJ131" s="21" t="s">
        <v>127</v>
      </c>
      <c r="BK131" s="157">
        <f t="shared" si="9"/>
        <v>0</v>
      </c>
      <c r="BL131" s="21" t="s">
        <v>148</v>
      </c>
      <c r="BM131" s="21" t="s">
        <v>363</v>
      </c>
    </row>
    <row r="132" spans="2:65" s="1" customFormat="1" ht="38.25" customHeight="1">
      <c r="B132" s="122"/>
      <c r="C132" s="150" t="s">
        <v>219</v>
      </c>
      <c r="D132" s="150" t="s">
        <v>144</v>
      </c>
      <c r="E132" s="151" t="s">
        <v>364</v>
      </c>
      <c r="F132" s="237" t="s">
        <v>365</v>
      </c>
      <c r="G132" s="237"/>
      <c r="H132" s="237"/>
      <c r="I132" s="237"/>
      <c r="J132" s="152" t="s">
        <v>281</v>
      </c>
      <c r="K132" s="153">
        <v>0.4</v>
      </c>
      <c r="L132" s="238"/>
      <c r="M132" s="238"/>
      <c r="N132" s="238">
        <f t="shared" si="0"/>
        <v>0</v>
      </c>
      <c r="O132" s="238"/>
      <c r="P132" s="238"/>
      <c r="Q132" s="238"/>
      <c r="R132" s="124"/>
      <c r="T132" s="154" t="s">
        <v>5</v>
      </c>
      <c r="U132" s="43" t="s">
        <v>43</v>
      </c>
      <c r="V132" s="155">
        <v>4.1550000000000002</v>
      </c>
      <c r="W132" s="155">
        <f t="shared" si="1"/>
        <v>1.6620000000000001</v>
      </c>
      <c r="X132" s="155">
        <v>0</v>
      </c>
      <c r="Y132" s="155">
        <f t="shared" si="2"/>
        <v>0</v>
      </c>
      <c r="Z132" s="155">
        <v>0</v>
      </c>
      <c r="AA132" s="156">
        <f t="shared" si="3"/>
        <v>0</v>
      </c>
      <c r="AR132" s="21" t="s">
        <v>148</v>
      </c>
      <c r="AT132" s="21" t="s">
        <v>144</v>
      </c>
      <c r="AU132" s="21" t="s">
        <v>127</v>
      </c>
      <c r="AY132" s="21" t="s">
        <v>143</v>
      </c>
      <c r="BE132" s="157">
        <f t="shared" si="4"/>
        <v>0</v>
      </c>
      <c r="BF132" s="157">
        <f t="shared" si="5"/>
        <v>0</v>
      </c>
      <c r="BG132" s="157">
        <f t="shared" si="6"/>
        <v>0</v>
      </c>
      <c r="BH132" s="157">
        <f t="shared" si="7"/>
        <v>0</v>
      </c>
      <c r="BI132" s="157">
        <f t="shared" si="8"/>
        <v>0</v>
      </c>
      <c r="BJ132" s="21" t="s">
        <v>127</v>
      </c>
      <c r="BK132" s="157">
        <f t="shared" si="9"/>
        <v>0</v>
      </c>
      <c r="BL132" s="21" t="s">
        <v>148</v>
      </c>
      <c r="BM132" s="21" t="s">
        <v>366</v>
      </c>
    </row>
    <row r="133" spans="2:65" s="1" customFormat="1" ht="25.5" customHeight="1">
      <c r="B133" s="122"/>
      <c r="C133" s="150" t="s">
        <v>204</v>
      </c>
      <c r="D133" s="150" t="s">
        <v>144</v>
      </c>
      <c r="E133" s="151" t="s">
        <v>367</v>
      </c>
      <c r="F133" s="237" t="s">
        <v>368</v>
      </c>
      <c r="G133" s="237"/>
      <c r="H133" s="237"/>
      <c r="I133" s="237"/>
      <c r="J133" s="152" t="s">
        <v>162</v>
      </c>
      <c r="K133" s="153">
        <v>270.92399999999998</v>
      </c>
      <c r="L133" s="238"/>
      <c r="M133" s="238"/>
      <c r="N133" s="238">
        <f t="shared" si="0"/>
        <v>0</v>
      </c>
      <c r="O133" s="238"/>
      <c r="P133" s="238"/>
      <c r="Q133" s="238"/>
      <c r="R133" s="124"/>
      <c r="T133" s="154" t="s">
        <v>5</v>
      </c>
      <c r="U133" s="43" t="s">
        <v>43</v>
      </c>
      <c r="V133" s="155">
        <v>0</v>
      </c>
      <c r="W133" s="155">
        <f t="shared" si="1"/>
        <v>0</v>
      </c>
      <c r="X133" s="155">
        <v>0</v>
      </c>
      <c r="Y133" s="155">
        <f t="shared" si="2"/>
        <v>0</v>
      </c>
      <c r="Z133" s="155">
        <v>0</v>
      </c>
      <c r="AA133" s="156">
        <f t="shared" si="3"/>
        <v>0</v>
      </c>
      <c r="AR133" s="21" t="s">
        <v>148</v>
      </c>
      <c r="AT133" s="21" t="s">
        <v>144</v>
      </c>
      <c r="AU133" s="21" t="s">
        <v>127</v>
      </c>
      <c r="AY133" s="21" t="s">
        <v>143</v>
      </c>
      <c r="BE133" s="157">
        <f t="shared" si="4"/>
        <v>0</v>
      </c>
      <c r="BF133" s="157">
        <f t="shared" si="5"/>
        <v>0</v>
      </c>
      <c r="BG133" s="157">
        <f t="shared" si="6"/>
        <v>0</v>
      </c>
      <c r="BH133" s="157">
        <f t="shared" si="7"/>
        <v>0</v>
      </c>
      <c r="BI133" s="157">
        <f t="shared" si="8"/>
        <v>0</v>
      </c>
      <c r="BJ133" s="21" t="s">
        <v>127</v>
      </c>
      <c r="BK133" s="157">
        <f t="shared" si="9"/>
        <v>0</v>
      </c>
      <c r="BL133" s="21" t="s">
        <v>148</v>
      </c>
      <c r="BM133" s="21" t="s">
        <v>369</v>
      </c>
    </row>
    <row r="134" spans="2:65" s="9" customFormat="1" ht="29.85" customHeight="1">
      <c r="B134" s="139"/>
      <c r="C134" s="140"/>
      <c r="D134" s="149" t="s">
        <v>320</v>
      </c>
      <c r="E134" s="149"/>
      <c r="F134" s="149"/>
      <c r="G134" s="149"/>
      <c r="H134" s="149"/>
      <c r="I134" s="149"/>
      <c r="J134" s="149"/>
      <c r="K134" s="149"/>
      <c r="L134" s="149"/>
      <c r="M134" s="149"/>
      <c r="N134" s="234">
        <f>BK134</f>
        <v>0</v>
      </c>
      <c r="O134" s="235"/>
      <c r="P134" s="235"/>
      <c r="Q134" s="235"/>
      <c r="R134" s="142"/>
      <c r="T134" s="143"/>
      <c r="U134" s="140"/>
      <c r="V134" s="140"/>
      <c r="W134" s="144">
        <f>SUM(W135:W136)</f>
        <v>2.6399999999999997</v>
      </c>
      <c r="X134" s="140"/>
      <c r="Y134" s="144">
        <f>SUM(Y135:Y136)</f>
        <v>1.5E-3</v>
      </c>
      <c r="Z134" s="140"/>
      <c r="AA134" s="145">
        <f>SUM(AA135:AA136)</f>
        <v>0</v>
      </c>
      <c r="AR134" s="146" t="s">
        <v>127</v>
      </c>
      <c r="AT134" s="147" t="s">
        <v>75</v>
      </c>
      <c r="AU134" s="147" t="s">
        <v>84</v>
      </c>
      <c r="AY134" s="146" t="s">
        <v>143</v>
      </c>
      <c r="BK134" s="148">
        <f>SUM(BK135:BK136)</f>
        <v>0</v>
      </c>
    </row>
    <row r="135" spans="2:65" s="1" customFormat="1" ht="38.25" customHeight="1">
      <c r="B135" s="122"/>
      <c r="C135" s="150" t="s">
        <v>231</v>
      </c>
      <c r="D135" s="150" t="s">
        <v>144</v>
      </c>
      <c r="E135" s="151" t="s">
        <v>370</v>
      </c>
      <c r="F135" s="237" t="s">
        <v>371</v>
      </c>
      <c r="G135" s="237"/>
      <c r="H135" s="237"/>
      <c r="I135" s="237"/>
      <c r="J135" s="152" t="s">
        <v>147</v>
      </c>
      <c r="K135" s="153">
        <v>30</v>
      </c>
      <c r="L135" s="238"/>
      <c r="M135" s="238"/>
      <c r="N135" s="238">
        <f>ROUND(L135*K135,2)</f>
        <v>0</v>
      </c>
      <c r="O135" s="238"/>
      <c r="P135" s="238"/>
      <c r="Q135" s="238"/>
      <c r="R135" s="124"/>
      <c r="T135" s="154" t="s">
        <v>5</v>
      </c>
      <c r="U135" s="43" t="s">
        <v>43</v>
      </c>
      <c r="V135" s="155">
        <v>2.8000000000000001E-2</v>
      </c>
      <c r="W135" s="155">
        <f>V135*K135</f>
        <v>0.84</v>
      </c>
      <c r="X135" s="155">
        <v>2.0000000000000002E-5</v>
      </c>
      <c r="Y135" s="155">
        <f>X135*K135</f>
        <v>6.0000000000000006E-4</v>
      </c>
      <c r="Z135" s="155">
        <v>0</v>
      </c>
      <c r="AA135" s="156">
        <f>Z135*K135</f>
        <v>0</v>
      </c>
      <c r="AR135" s="21" t="s">
        <v>148</v>
      </c>
      <c r="AT135" s="21" t="s">
        <v>144</v>
      </c>
      <c r="AU135" s="21" t="s">
        <v>127</v>
      </c>
      <c r="AY135" s="21" t="s">
        <v>143</v>
      </c>
      <c r="BE135" s="157">
        <f>IF(U135="základní",N135,0)</f>
        <v>0</v>
      </c>
      <c r="BF135" s="157">
        <f>IF(U135="snížená",N135,0)</f>
        <v>0</v>
      </c>
      <c r="BG135" s="157">
        <f>IF(U135="zákl. přenesená",N135,0)</f>
        <v>0</v>
      </c>
      <c r="BH135" s="157">
        <f>IF(U135="sníž. přenesená",N135,0)</f>
        <v>0</v>
      </c>
      <c r="BI135" s="157">
        <f>IF(U135="nulová",N135,0)</f>
        <v>0</v>
      </c>
      <c r="BJ135" s="21" t="s">
        <v>127</v>
      </c>
      <c r="BK135" s="157">
        <f>ROUND(L135*K135,2)</f>
        <v>0</v>
      </c>
      <c r="BL135" s="21" t="s">
        <v>148</v>
      </c>
      <c r="BM135" s="21" t="s">
        <v>372</v>
      </c>
    </row>
    <row r="136" spans="2:65" s="1" customFormat="1" ht="25.5" customHeight="1">
      <c r="B136" s="122"/>
      <c r="C136" s="150" t="s">
        <v>10</v>
      </c>
      <c r="D136" s="150" t="s">
        <v>144</v>
      </c>
      <c r="E136" s="151" t="s">
        <v>373</v>
      </c>
      <c r="F136" s="237" t="s">
        <v>374</v>
      </c>
      <c r="G136" s="237"/>
      <c r="H136" s="237"/>
      <c r="I136" s="237"/>
      <c r="J136" s="152" t="s">
        <v>147</v>
      </c>
      <c r="K136" s="153">
        <v>30</v>
      </c>
      <c r="L136" s="238"/>
      <c r="M136" s="238"/>
      <c r="N136" s="238">
        <f>ROUND(L136*K136,2)</f>
        <v>0</v>
      </c>
      <c r="O136" s="238"/>
      <c r="P136" s="238"/>
      <c r="Q136" s="238"/>
      <c r="R136" s="124"/>
      <c r="T136" s="154" t="s">
        <v>5</v>
      </c>
      <c r="U136" s="43" t="s">
        <v>43</v>
      </c>
      <c r="V136" s="155">
        <v>0.06</v>
      </c>
      <c r="W136" s="155">
        <f>V136*K136</f>
        <v>1.7999999999999998</v>
      </c>
      <c r="X136" s="155">
        <v>3.0000000000000001E-5</v>
      </c>
      <c r="Y136" s="155">
        <f>X136*K136</f>
        <v>8.9999999999999998E-4</v>
      </c>
      <c r="Z136" s="155">
        <v>0</v>
      </c>
      <c r="AA136" s="156">
        <f>Z136*K136</f>
        <v>0</v>
      </c>
      <c r="AR136" s="21" t="s">
        <v>148</v>
      </c>
      <c r="AT136" s="21" t="s">
        <v>144</v>
      </c>
      <c r="AU136" s="21" t="s">
        <v>127</v>
      </c>
      <c r="AY136" s="21" t="s">
        <v>143</v>
      </c>
      <c r="BE136" s="157">
        <f>IF(U136="základní",N136,0)</f>
        <v>0</v>
      </c>
      <c r="BF136" s="157">
        <f>IF(U136="snížená",N136,0)</f>
        <v>0</v>
      </c>
      <c r="BG136" s="157">
        <f>IF(U136="zákl. přenesená",N136,0)</f>
        <v>0</v>
      </c>
      <c r="BH136" s="157">
        <f>IF(U136="sníž. přenesená",N136,0)</f>
        <v>0</v>
      </c>
      <c r="BI136" s="157">
        <f>IF(U136="nulová",N136,0)</f>
        <v>0</v>
      </c>
      <c r="BJ136" s="21" t="s">
        <v>127</v>
      </c>
      <c r="BK136" s="157">
        <f>ROUND(L136*K136,2)</f>
        <v>0</v>
      </c>
      <c r="BL136" s="21" t="s">
        <v>148</v>
      </c>
      <c r="BM136" s="21" t="s">
        <v>375</v>
      </c>
    </row>
    <row r="137" spans="2:65" s="9" customFormat="1" ht="37.35" customHeight="1">
      <c r="B137" s="139"/>
      <c r="C137" s="140"/>
      <c r="D137" s="141" t="s">
        <v>321</v>
      </c>
      <c r="E137" s="141"/>
      <c r="F137" s="141"/>
      <c r="G137" s="141"/>
      <c r="H137" s="141"/>
      <c r="I137" s="141"/>
      <c r="J137" s="141"/>
      <c r="K137" s="141"/>
      <c r="L137" s="141"/>
      <c r="M137" s="141"/>
      <c r="N137" s="262">
        <f>BK137</f>
        <v>0</v>
      </c>
      <c r="O137" s="263"/>
      <c r="P137" s="263"/>
      <c r="Q137" s="263"/>
      <c r="R137" s="142"/>
      <c r="T137" s="143"/>
      <c r="U137" s="140"/>
      <c r="V137" s="140"/>
      <c r="W137" s="144">
        <f>SUM(W138:W140)</f>
        <v>48</v>
      </c>
      <c r="X137" s="140"/>
      <c r="Y137" s="144">
        <f>SUM(Y138:Y140)</f>
        <v>0</v>
      </c>
      <c r="Z137" s="140"/>
      <c r="AA137" s="145">
        <f>SUM(AA138:AA140)</f>
        <v>0</v>
      </c>
      <c r="AR137" s="146" t="s">
        <v>159</v>
      </c>
      <c r="AT137" s="147" t="s">
        <v>75</v>
      </c>
      <c r="AU137" s="147" t="s">
        <v>76</v>
      </c>
      <c r="AY137" s="146" t="s">
        <v>143</v>
      </c>
      <c r="BK137" s="148">
        <f>SUM(BK138:BK140)</f>
        <v>0</v>
      </c>
    </row>
    <row r="138" spans="2:65" s="1" customFormat="1" ht="25.5" customHeight="1">
      <c r="B138" s="122"/>
      <c r="C138" s="150" t="s">
        <v>235</v>
      </c>
      <c r="D138" s="150" t="s">
        <v>144</v>
      </c>
      <c r="E138" s="151" t="s">
        <v>376</v>
      </c>
      <c r="F138" s="237" t="s">
        <v>377</v>
      </c>
      <c r="G138" s="237"/>
      <c r="H138" s="237"/>
      <c r="I138" s="237"/>
      <c r="J138" s="152" t="s">
        <v>378</v>
      </c>
      <c r="K138" s="153">
        <v>16</v>
      </c>
      <c r="L138" s="238"/>
      <c r="M138" s="238"/>
      <c r="N138" s="238">
        <f>ROUND(L138*K138,2)</f>
        <v>0</v>
      </c>
      <c r="O138" s="238"/>
      <c r="P138" s="238"/>
      <c r="Q138" s="238"/>
      <c r="R138" s="124"/>
      <c r="T138" s="154" t="s">
        <v>5</v>
      </c>
      <c r="U138" s="43" t="s">
        <v>43</v>
      </c>
      <c r="V138" s="155">
        <v>1</v>
      </c>
      <c r="W138" s="155">
        <f>V138*K138</f>
        <v>16</v>
      </c>
      <c r="X138" s="155">
        <v>0</v>
      </c>
      <c r="Y138" s="155">
        <f>X138*K138</f>
        <v>0</v>
      </c>
      <c r="Z138" s="155">
        <v>0</v>
      </c>
      <c r="AA138" s="156">
        <f>Z138*K138</f>
        <v>0</v>
      </c>
      <c r="AR138" s="21" t="s">
        <v>379</v>
      </c>
      <c r="AT138" s="21" t="s">
        <v>144</v>
      </c>
      <c r="AU138" s="21" t="s">
        <v>84</v>
      </c>
      <c r="AY138" s="21" t="s">
        <v>143</v>
      </c>
      <c r="BE138" s="157">
        <f>IF(U138="základní",N138,0)</f>
        <v>0</v>
      </c>
      <c r="BF138" s="157">
        <f>IF(U138="snížená",N138,0)</f>
        <v>0</v>
      </c>
      <c r="BG138" s="157">
        <f>IF(U138="zákl. přenesená",N138,0)</f>
        <v>0</v>
      </c>
      <c r="BH138" s="157">
        <f>IF(U138="sníž. přenesená",N138,0)</f>
        <v>0</v>
      </c>
      <c r="BI138" s="157">
        <f>IF(U138="nulová",N138,0)</f>
        <v>0</v>
      </c>
      <c r="BJ138" s="21" t="s">
        <v>127</v>
      </c>
      <c r="BK138" s="157">
        <f>ROUND(L138*K138,2)</f>
        <v>0</v>
      </c>
      <c r="BL138" s="21" t="s">
        <v>379</v>
      </c>
      <c r="BM138" s="21" t="s">
        <v>380</v>
      </c>
    </row>
    <row r="139" spans="2:65" s="1" customFormat="1" ht="16.5" customHeight="1">
      <c r="B139" s="122"/>
      <c r="C139" s="150" t="s">
        <v>227</v>
      </c>
      <c r="D139" s="150" t="s">
        <v>144</v>
      </c>
      <c r="E139" s="151" t="s">
        <v>381</v>
      </c>
      <c r="F139" s="237" t="s">
        <v>382</v>
      </c>
      <c r="G139" s="237"/>
      <c r="H139" s="237"/>
      <c r="I139" s="237"/>
      <c r="J139" s="152" t="s">
        <v>378</v>
      </c>
      <c r="K139" s="153">
        <v>8</v>
      </c>
      <c r="L139" s="238"/>
      <c r="M139" s="238"/>
      <c r="N139" s="238">
        <f>ROUND(L139*K139,2)</f>
        <v>0</v>
      </c>
      <c r="O139" s="238"/>
      <c r="P139" s="238"/>
      <c r="Q139" s="238"/>
      <c r="R139" s="124"/>
      <c r="T139" s="154" t="s">
        <v>5</v>
      </c>
      <c r="U139" s="43" t="s">
        <v>43</v>
      </c>
      <c r="V139" s="155">
        <v>1</v>
      </c>
      <c r="W139" s="155">
        <f>V139*K139</f>
        <v>8</v>
      </c>
      <c r="X139" s="155">
        <v>0</v>
      </c>
      <c r="Y139" s="155">
        <f>X139*K139</f>
        <v>0</v>
      </c>
      <c r="Z139" s="155">
        <v>0</v>
      </c>
      <c r="AA139" s="156">
        <f>Z139*K139</f>
        <v>0</v>
      </c>
      <c r="AR139" s="21" t="s">
        <v>379</v>
      </c>
      <c r="AT139" s="21" t="s">
        <v>144</v>
      </c>
      <c r="AU139" s="21" t="s">
        <v>84</v>
      </c>
      <c r="AY139" s="21" t="s">
        <v>143</v>
      </c>
      <c r="BE139" s="157">
        <f>IF(U139="základní",N139,0)</f>
        <v>0</v>
      </c>
      <c r="BF139" s="157">
        <f>IF(U139="snížená",N139,0)</f>
        <v>0</v>
      </c>
      <c r="BG139" s="157">
        <f>IF(U139="zákl. přenesená",N139,0)</f>
        <v>0</v>
      </c>
      <c r="BH139" s="157">
        <f>IF(U139="sníž. přenesená",N139,0)</f>
        <v>0</v>
      </c>
      <c r="BI139" s="157">
        <f>IF(U139="nulová",N139,0)</f>
        <v>0</v>
      </c>
      <c r="BJ139" s="21" t="s">
        <v>127</v>
      </c>
      <c r="BK139" s="157">
        <f>ROUND(L139*K139,2)</f>
        <v>0</v>
      </c>
      <c r="BL139" s="21" t="s">
        <v>379</v>
      </c>
      <c r="BM139" s="21" t="s">
        <v>383</v>
      </c>
    </row>
    <row r="140" spans="2:65" s="1" customFormat="1" ht="16.5" customHeight="1">
      <c r="B140" s="122"/>
      <c r="C140" s="150" t="s">
        <v>223</v>
      </c>
      <c r="D140" s="150" t="s">
        <v>144</v>
      </c>
      <c r="E140" s="151" t="s">
        <v>384</v>
      </c>
      <c r="F140" s="237" t="s">
        <v>385</v>
      </c>
      <c r="G140" s="237"/>
      <c r="H140" s="237"/>
      <c r="I140" s="237"/>
      <c r="J140" s="152" t="s">
        <v>378</v>
      </c>
      <c r="K140" s="153">
        <v>24</v>
      </c>
      <c r="L140" s="238"/>
      <c r="M140" s="238"/>
      <c r="N140" s="238">
        <f>ROUND(L140*K140,2)</f>
        <v>0</v>
      </c>
      <c r="O140" s="238"/>
      <c r="P140" s="238"/>
      <c r="Q140" s="238"/>
      <c r="R140" s="124"/>
      <c r="T140" s="154" t="s">
        <v>5</v>
      </c>
      <c r="U140" s="170" t="s">
        <v>43</v>
      </c>
      <c r="V140" s="171">
        <v>1</v>
      </c>
      <c r="W140" s="171">
        <f>V140*K140</f>
        <v>24</v>
      </c>
      <c r="X140" s="171">
        <v>0</v>
      </c>
      <c r="Y140" s="171">
        <f>X140*K140</f>
        <v>0</v>
      </c>
      <c r="Z140" s="171">
        <v>0</v>
      </c>
      <c r="AA140" s="172">
        <f>Z140*K140</f>
        <v>0</v>
      </c>
      <c r="AR140" s="21" t="s">
        <v>379</v>
      </c>
      <c r="AT140" s="21" t="s">
        <v>144</v>
      </c>
      <c r="AU140" s="21" t="s">
        <v>84</v>
      </c>
      <c r="AY140" s="21" t="s">
        <v>143</v>
      </c>
      <c r="BE140" s="157">
        <f>IF(U140="základní",N140,0)</f>
        <v>0</v>
      </c>
      <c r="BF140" s="157">
        <f>IF(U140="snížená",N140,0)</f>
        <v>0</v>
      </c>
      <c r="BG140" s="157">
        <f>IF(U140="zákl. přenesená",N140,0)</f>
        <v>0</v>
      </c>
      <c r="BH140" s="157">
        <f>IF(U140="sníž. přenesená",N140,0)</f>
        <v>0</v>
      </c>
      <c r="BI140" s="157">
        <f>IF(U140="nulová",N140,0)</f>
        <v>0</v>
      </c>
      <c r="BJ140" s="21" t="s">
        <v>127</v>
      </c>
      <c r="BK140" s="157">
        <f>ROUND(L140*K140,2)</f>
        <v>0</v>
      </c>
      <c r="BL140" s="21" t="s">
        <v>379</v>
      </c>
      <c r="BM140" s="21" t="s">
        <v>386</v>
      </c>
    </row>
    <row r="141" spans="2:65" s="1" customFormat="1" ht="6.95" customHeight="1">
      <c r="B141" s="58"/>
      <c r="C141" s="59"/>
      <c r="D141" s="59"/>
      <c r="E141" s="59"/>
      <c r="F141" s="59"/>
      <c r="G141" s="59"/>
      <c r="H141" s="59"/>
      <c r="I141" s="59"/>
      <c r="J141" s="59"/>
      <c r="K141" s="59"/>
      <c r="L141" s="59"/>
      <c r="M141" s="59"/>
      <c r="N141" s="59"/>
      <c r="O141" s="59"/>
      <c r="P141" s="59"/>
      <c r="Q141" s="59"/>
      <c r="R141" s="60"/>
    </row>
  </sheetData>
  <mergeCells count="126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4:Q94"/>
    <mergeCell ref="D95:H95"/>
    <mergeCell ref="N95:Q95"/>
    <mergeCell ref="D96:H96"/>
    <mergeCell ref="N96:Q96"/>
    <mergeCell ref="L98:Q98"/>
    <mergeCell ref="C104:Q104"/>
    <mergeCell ref="F106:P106"/>
    <mergeCell ref="F107:P107"/>
    <mergeCell ref="M109:P109"/>
    <mergeCell ref="M111:Q111"/>
    <mergeCell ref="M112:Q112"/>
    <mergeCell ref="F114:I114"/>
    <mergeCell ref="L114:M114"/>
    <mergeCell ref="N114:Q114"/>
    <mergeCell ref="F118:I118"/>
    <mergeCell ref="L118:M118"/>
    <mergeCell ref="N118:Q118"/>
    <mergeCell ref="F119:I119"/>
    <mergeCell ref="L119:M119"/>
    <mergeCell ref="N119:Q119"/>
    <mergeCell ref="F120:I120"/>
    <mergeCell ref="L120:M120"/>
    <mergeCell ref="N120:Q120"/>
    <mergeCell ref="F121:I121"/>
    <mergeCell ref="L121:M121"/>
    <mergeCell ref="N121:Q121"/>
    <mergeCell ref="F122:I122"/>
    <mergeCell ref="L122:M122"/>
    <mergeCell ref="N122:Q122"/>
    <mergeCell ref="F123:I123"/>
    <mergeCell ref="L123:M123"/>
    <mergeCell ref="N123:Q123"/>
    <mergeCell ref="N128:Q128"/>
    <mergeCell ref="F129:I129"/>
    <mergeCell ref="L129:M129"/>
    <mergeCell ref="N129:Q129"/>
    <mergeCell ref="F124:I124"/>
    <mergeCell ref="L124:M124"/>
    <mergeCell ref="N124:Q124"/>
    <mergeCell ref="F125:I125"/>
    <mergeCell ref="L125:M125"/>
    <mergeCell ref="N125:Q125"/>
    <mergeCell ref="F126:I126"/>
    <mergeCell ref="L126:M126"/>
    <mergeCell ref="N126:Q126"/>
    <mergeCell ref="F139:I139"/>
    <mergeCell ref="L139:M139"/>
    <mergeCell ref="N139:Q139"/>
    <mergeCell ref="F140:I140"/>
    <mergeCell ref="L140:M140"/>
    <mergeCell ref="N140:Q140"/>
    <mergeCell ref="F133:I133"/>
    <mergeCell ref="L133:M133"/>
    <mergeCell ref="N133:Q133"/>
    <mergeCell ref="F135:I135"/>
    <mergeCell ref="L135:M135"/>
    <mergeCell ref="N135:Q135"/>
    <mergeCell ref="F136:I136"/>
    <mergeCell ref="L136:M136"/>
    <mergeCell ref="N136:Q136"/>
    <mergeCell ref="N115:Q115"/>
    <mergeCell ref="N116:Q116"/>
    <mergeCell ref="N117:Q117"/>
    <mergeCell ref="N134:Q134"/>
    <mergeCell ref="N137:Q137"/>
    <mergeCell ref="H1:K1"/>
    <mergeCell ref="S2:AC2"/>
    <mergeCell ref="F138:I138"/>
    <mergeCell ref="L138:M138"/>
    <mergeCell ref="N138:Q138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27:I127"/>
    <mergeCell ref="L127:M127"/>
    <mergeCell ref="N127:Q127"/>
    <mergeCell ref="F128:I128"/>
    <mergeCell ref="L128:M128"/>
  </mergeCells>
  <hyperlinks>
    <hyperlink ref="F1:G1" location="C2" display="1) Krycí list rozpočtu"/>
    <hyperlink ref="H1:K1" location="C86" display="2) Rekapitulace rozpočtu"/>
    <hyperlink ref="L1" location="C114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241"/>
  <sheetViews>
    <sheetView showGridLines="0" workbookViewId="0">
      <pane ySplit="1" topLeftCell="A2" activePane="bottomLeft" state="frozen"/>
      <selection pane="bottomLeft" activeCell="N103" sqref="N103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4"/>
      <c r="B1" s="14"/>
      <c r="C1" s="14"/>
      <c r="D1" s="15" t="s">
        <v>1</v>
      </c>
      <c r="E1" s="14"/>
      <c r="F1" s="16" t="s">
        <v>105</v>
      </c>
      <c r="G1" s="16"/>
      <c r="H1" s="236" t="s">
        <v>106</v>
      </c>
      <c r="I1" s="236"/>
      <c r="J1" s="236"/>
      <c r="K1" s="236"/>
      <c r="L1" s="16" t="s">
        <v>107</v>
      </c>
      <c r="M1" s="14"/>
      <c r="N1" s="14"/>
      <c r="O1" s="15" t="s">
        <v>108</v>
      </c>
      <c r="P1" s="14"/>
      <c r="Q1" s="14"/>
      <c r="R1" s="14"/>
      <c r="S1" s="16" t="s">
        <v>109</v>
      </c>
      <c r="T1" s="16"/>
      <c r="U1" s="104"/>
      <c r="V1" s="10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23" t="s">
        <v>7</v>
      </c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S2" s="191" t="s">
        <v>8</v>
      </c>
      <c r="T2" s="192"/>
      <c r="U2" s="192"/>
      <c r="V2" s="192"/>
      <c r="W2" s="192"/>
      <c r="X2" s="192"/>
      <c r="Y2" s="192"/>
      <c r="Z2" s="192"/>
      <c r="AA2" s="192"/>
      <c r="AB2" s="192"/>
      <c r="AC2" s="192"/>
      <c r="AT2" s="21" t="s">
        <v>91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84</v>
      </c>
    </row>
    <row r="4" spans="1:66" ht="36.950000000000003" customHeight="1">
      <c r="B4" s="25"/>
      <c r="C4" s="216" t="s">
        <v>110</v>
      </c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6"/>
      <c r="T4" s="20" t="s">
        <v>13</v>
      </c>
      <c r="AT4" s="21" t="s">
        <v>6</v>
      </c>
    </row>
    <row r="5" spans="1:66" ht="6.95" customHeight="1">
      <c r="B5" s="25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6"/>
    </row>
    <row r="6" spans="1:66" ht="25.35" customHeight="1">
      <c r="B6" s="25"/>
      <c r="C6" s="27"/>
      <c r="D6" s="31" t="s">
        <v>17</v>
      </c>
      <c r="E6" s="27"/>
      <c r="F6" s="244" t="str">
        <f>'Rekapitulace stavby'!K6</f>
        <v>Snížení energetické náročnosti DPS 2 - Kotelna</v>
      </c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7"/>
      <c r="R6" s="26"/>
    </row>
    <row r="7" spans="1:66" s="1" customFormat="1" ht="32.85" customHeight="1">
      <c r="B7" s="34"/>
      <c r="C7" s="35"/>
      <c r="D7" s="30" t="s">
        <v>111</v>
      </c>
      <c r="E7" s="35"/>
      <c r="F7" s="226" t="s">
        <v>387</v>
      </c>
      <c r="G7" s="243"/>
      <c r="H7" s="243"/>
      <c r="I7" s="243"/>
      <c r="J7" s="243"/>
      <c r="K7" s="243"/>
      <c r="L7" s="243"/>
      <c r="M7" s="243"/>
      <c r="N7" s="243"/>
      <c r="O7" s="243"/>
      <c r="P7" s="243"/>
      <c r="Q7" s="35"/>
      <c r="R7" s="36"/>
    </row>
    <row r="8" spans="1:66" s="1" customFormat="1" ht="14.45" customHeight="1">
      <c r="B8" s="34"/>
      <c r="C8" s="35"/>
      <c r="D8" s="31" t="s">
        <v>19</v>
      </c>
      <c r="E8" s="35"/>
      <c r="F8" s="29" t="s">
        <v>5</v>
      </c>
      <c r="G8" s="35"/>
      <c r="H8" s="35"/>
      <c r="I8" s="35"/>
      <c r="J8" s="35"/>
      <c r="K8" s="35"/>
      <c r="L8" s="35"/>
      <c r="M8" s="31" t="s">
        <v>20</v>
      </c>
      <c r="N8" s="35"/>
      <c r="O8" s="29" t="s">
        <v>5</v>
      </c>
      <c r="P8" s="35"/>
      <c r="Q8" s="35"/>
      <c r="R8" s="36"/>
    </row>
    <row r="9" spans="1:66" s="1" customFormat="1" ht="14.45" customHeight="1">
      <c r="B9" s="34"/>
      <c r="C9" s="35"/>
      <c r="D9" s="31" t="s">
        <v>21</v>
      </c>
      <c r="E9" s="35"/>
      <c r="F9" s="29" t="s">
        <v>22</v>
      </c>
      <c r="G9" s="35"/>
      <c r="H9" s="35"/>
      <c r="I9" s="35"/>
      <c r="J9" s="35"/>
      <c r="K9" s="35"/>
      <c r="L9" s="35"/>
      <c r="M9" s="31" t="s">
        <v>23</v>
      </c>
      <c r="N9" s="35"/>
      <c r="O9" s="246" t="str">
        <f>'Rekapitulace stavby'!AN8</f>
        <v>9. 6. 2018</v>
      </c>
      <c r="P9" s="246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31" t="s">
        <v>25</v>
      </c>
      <c r="E11" s="35"/>
      <c r="F11" s="35"/>
      <c r="G11" s="35"/>
      <c r="H11" s="35"/>
      <c r="I11" s="35"/>
      <c r="J11" s="35"/>
      <c r="K11" s="35"/>
      <c r="L11" s="35"/>
      <c r="M11" s="31" t="s">
        <v>26</v>
      </c>
      <c r="N11" s="35"/>
      <c r="O11" s="225" t="s">
        <v>5</v>
      </c>
      <c r="P11" s="225"/>
      <c r="Q11" s="35"/>
      <c r="R11" s="36"/>
    </row>
    <row r="12" spans="1:66" s="1" customFormat="1" ht="18" customHeight="1">
      <c r="B12" s="34"/>
      <c r="C12" s="35"/>
      <c r="D12" s="35"/>
      <c r="E12" s="29" t="s">
        <v>27</v>
      </c>
      <c r="F12" s="35"/>
      <c r="G12" s="35"/>
      <c r="H12" s="35"/>
      <c r="I12" s="35"/>
      <c r="J12" s="35"/>
      <c r="K12" s="35"/>
      <c r="L12" s="35"/>
      <c r="M12" s="31" t="s">
        <v>28</v>
      </c>
      <c r="N12" s="35"/>
      <c r="O12" s="225" t="s">
        <v>5</v>
      </c>
      <c r="P12" s="225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31" t="s">
        <v>29</v>
      </c>
      <c r="E14" s="35"/>
      <c r="F14" s="35"/>
      <c r="G14" s="35"/>
      <c r="H14" s="35"/>
      <c r="I14" s="35"/>
      <c r="J14" s="35"/>
      <c r="K14" s="35"/>
      <c r="L14" s="35"/>
      <c r="M14" s="31" t="s">
        <v>26</v>
      </c>
      <c r="N14" s="35"/>
      <c r="O14" s="225" t="str">
        <f>IF('Rekapitulace stavby'!AN13="","",'Rekapitulace stavby'!AN13)</f>
        <v/>
      </c>
      <c r="P14" s="225"/>
      <c r="Q14" s="35"/>
      <c r="R14" s="36"/>
    </row>
    <row r="15" spans="1:66" s="1" customFormat="1" ht="18" customHeight="1">
      <c r="B15" s="34"/>
      <c r="C15" s="35"/>
      <c r="D15" s="35"/>
      <c r="E15" s="29" t="str">
        <f>IF('Rekapitulace stavby'!E14="","",'Rekapitulace stavby'!E14)</f>
        <v xml:space="preserve"> </v>
      </c>
      <c r="F15" s="35"/>
      <c r="G15" s="35"/>
      <c r="H15" s="35"/>
      <c r="I15" s="35"/>
      <c r="J15" s="35"/>
      <c r="K15" s="35"/>
      <c r="L15" s="35"/>
      <c r="M15" s="31" t="s">
        <v>28</v>
      </c>
      <c r="N15" s="35"/>
      <c r="O15" s="225" t="str">
        <f>IF('Rekapitulace stavby'!AN14="","",'Rekapitulace stavby'!AN14)</f>
        <v/>
      </c>
      <c r="P15" s="225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31" t="s">
        <v>31</v>
      </c>
      <c r="E17" s="35"/>
      <c r="F17" s="35"/>
      <c r="G17" s="35"/>
      <c r="H17" s="35"/>
      <c r="I17" s="35"/>
      <c r="J17" s="35"/>
      <c r="K17" s="35"/>
      <c r="L17" s="35"/>
      <c r="M17" s="31" t="s">
        <v>26</v>
      </c>
      <c r="N17" s="35"/>
      <c r="O17" s="225" t="s">
        <v>5</v>
      </c>
      <c r="P17" s="225"/>
      <c r="Q17" s="35"/>
      <c r="R17" s="36"/>
    </row>
    <row r="18" spans="2:18" s="1" customFormat="1" ht="18" customHeight="1">
      <c r="B18" s="34"/>
      <c r="C18" s="35"/>
      <c r="D18" s="35"/>
      <c r="E18" s="29" t="s">
        <v>32</v>
      </c>
      <c r="F18" s="35"/>
      <c r="G18" s="35"/>
      <c r="H18" s="35"/>
      <c r="I18" s="35"/>
      <c r="J18" s="35"/>
      <c r="K18" s="35"/>
      <c r="L18" s="35"/>
      <c r="M18" s="31" t="s">
        <v>28</v>
      </c>
      <c r="N18" s="35"/>
      <c r="O18" s="225" t="s">
        <v>5</v>
      </c>
      <c r="P18" s="225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31" t="s">
        <v>34</v>
      </c>
      <c r="E20" s="35"/>
      <c r="F20" s="35"/>
      <c r="G20" s="35"/>
      <c r="H20" s="35"/>
      <c r="I20" s="35"/>
      <c r="J20" s="35"/>
      <c r="K20" s="35"/>
      <c r="L20" s="35"/>
      <c r="M20" s="31" t="s">
        <v>26</v>
      </c>
      <c r="N20" s="35"/>
      <c r="O20" s="225" t="s">
        <v>5</v>
      </c>
      <c r="P20" s="225"/>
      <c r="Q20" s="35"/>
      <c r="R20" s="36"/>
    </row>
    <row r="21" spans="2:18" s="1" customFormat="1" ht="18" customHeight="1">
      <c r="B21" s="34"/>
      <c r="C21" s="35"/>
      <c r="D21" s="35"/>
      <c r="E21" s="29" t="s">
        <v>35</v>
      </c>
      <c r="F21" s="35"/>
      <c r="G21" s="35"/>
      <c r="H21" s="35"/>
      <c r="I21" s="35"/>
      <c r="J21" s="35"/>
      <c r="K21" s="35"/>
      <c r="L21" s="35"/>
      <c r="M21" s="31" t="s">
        <v>28</v>
      </c>
      <c r="N21" s="35"/>
      <c r="O21" s="225" t="s">
        <v>5</v>
      </c>
      <c r="P21" s="225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31" t="s">
        <v>36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>
      <c r="B24" s="34"/>
      <c r="C24" s="35"/>
      <c r="D24" s="35"/>
      <c r="E24" s="227" t="s">
        <v>5</v>
      </c>
      <c r="F24" s="227"/>
      <c r="G24" s="227"/>
      <c r="H24" s="227"/>
      <c r="I24" s="227"/>
      <c r="J24" s="227"/>
      <c r="K24" s="227"/>
      <c r="L24" s="227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05" t="s">
        <v>113</v>
      </c>
      <c r="E27" s="35"/>
      <c r="F27" s="35"/>
      <c r="G27" s="35"/>
      <c r="H27" s="35"/>
      <c r="I27" s="35"/>
      <c r="J27" s="35"/>
      <c r="K27" s="35"/>
      <c r="L27" s="35"/>
      <c r="M27" s="202">
        <f>N88</f>
        <v>0</v>
      </c>
      <c r="N27" s="202"/>
      <c r="O27" s="202"/>
      <c r="P27" s="202"/>
      <c r="Q27" s="35"/>
      <c r="R27" s="36"/>
    </row>
    <row r="28" spans="2:18" s="1" customFormat="1" ht="14.45" customHeight="1">
      <c r="B28" s="34"/>
      <c r="C28" s="35"/>
      <c r="D28" s="33" t="s">
        <v>114</v>
      </c>
      <c r="E28" s="35"/>
      <c r="F28" s="35"/>
      <c r="G28" s="35"/>
      <c r="H28" s="35"/>
      <c r="I28" s="35"/>
      <c r="J28" s="35"/>
      <c r="K28" s="35"/>
      <c r="L28" s="35"/>
      <c r="M28" s="202">
        <f>N100</f>
        <v>0</v>
      </c>
      <c r="N28" s="202"/>
      <c r="O28" s="202"/>
      <c r="P28" s="202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06" t="s">
        <v>39</v>
      </c>
      <c r="E30" s="35"/>
      <c r="F30" s="35"/>
      <c r="G30" s="35"/>
      <c r="H30" s="35"/>
      <c r="I30" s="35"/>
      <c r="J30" s="35"/>
      <c r="K30" s="35"/>
      <c r="L30" s="35"/>
      <c r="M30" s="261">
        <f>ROUND(M27+M28,2)</f>
        <v>0</v>
      </c>
      <c r="N30" s="243"/>
      <c r="O30" s="243"/>
      <c r="P30" s="243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40</v>
      </c>
      <c r="E32" s="41" t="s">
        <v>41</v>
      </c>
      <c r="F32" s="42">
        <v>0.21</v>
      </c>
      <c r="G32" s="107" t="s">
        <v>42</v>
      </c>
      <c r="H32" s="258">
        <f>ROUND((SUM(BE100:BE103)+SUM(BE121:BE240)), 2)</f>
        <v>0</v>
      </c>
      <c r="I32" s="243"/>
      <c r="J32" s="243"/>
      <c r="K32" s="35"/>
      <c r="L32" s="35"/>
      <c r="M32" s="258">
        <f>ROUND(ROUND((SUM(BE100:BE103)+SUM(BE121:BE240)), 2)*F32, 2)</f>
        <v>0</v>
      </c>
      <c r="N32" s="243"/>
      <c r="O32" s="243"/>
      <c r="P32" s="243"/>
      <c r="Q32" s="35"/>
      <c r="R32" s="36"/>
    </row>
    <row r="33" spans="2:18" s="1" customFormat="1" ht="14.45" customHeight="1">
      <c r="B33" s="34"/>
      <c r="C33" s="35"/>
      <c r="D33" s="35"/>
      <c r="E33" s="41" t="s">
        <v>43</v>
      </c>
      <c r="F33" s="42">
        <v>0.15</v>
      </c>
      <c r="G33" s="107" t="s">
        <v>42</v>
      </c>
      <c r="H33" s="258">
        <f>ROUND((SUM(BF100:BF103)+SUM(BF121:BF240)), 2)</f>
        <v>0</v>
      </c>
      <c r="I33" s="243"/>
      <c r="J33" s="243"/>
      <c r="K33" s="35"/>
      <c r="L33" s="35"/>
      <c r="M33" s="258">
        <f>ROUND(ROUND((SUM(BF100:BF103)+SUM(BF121:BF240)), 2)*F33, 2)</f>
        <v>0</v>
      </c>
      <c r="N33" s="243"/>
      <c r="O33" s="243"/>
      <c r="P33" s="243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44</v>
      </c>
      <c r="F34" s="42">
        <v>0.21</v>
      </c>
      <c r="G34" s="107" t="s">
        <v>42</v>
      </c>
      <c r="H34" s="258">
        <f>ROUND((SUM(BG100:BG103)+SUM(BG121:BG240)), 2)</f>
        <v>0</v>
      </c>
      <c r="I34" s="243"/>
      <c r="J34" s="243"/>
      <c r="K34" s="35"/>
      <c r="L34" s="35"/>
      <c r="M34" s="258">
        <v>0</v>
      </c>
      <c r="N34" s="243"/>
      <c r="O34" s="243"/>
      <c r="P34" s="243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45</v>
      </c>
      <c r="F35" s="42">
        <v>0.15</v>
      </c>
      <c r="G35" s="107" t="s">
        <v>42</v>
      </c>
      <c r="H35" s="258">
        <f>ROUND((SUM(BH100:BH103)+SUM(BH121:BH240)), 2)</f>
        <v>0</v>
      </c>
      <c r="I35" s="243"/>
      <c r="J35" s="243"/>
      <c r="K35" s="35"/>
      <c r="L35" s="35"/>
      <c r="M35" s="258">
        <v>0</v>
      </c>
      <c r="N35" s="243"/>
      <c r="O35" s="243"/>
      <c r="P35" s="243"/>
      <c r="Q35" s="35"/>
      <c r="R35" s="36"/>
    </row>
    <row r="36" spans="2:18" s="1" customFormat="1" ht="14.45" hidden="1" customHeight="1">
      <c r="B36" s="34"/>
      <c r="C36" s="35"/>
      <c r="D36" s="35"/>
      <c r="E36" s="41" t="s">
        <v>46</v>
      </c>
      <c r="F36" s="42">
        <v>0</v>
      </c>
      <c r="G36" s="107" t="s">
        <v>42</v>
      </c>
      <c r="H36" s="258">
        <f>ROUND((SUM(BI100:BI103)+SUM(BI121:BI240)), 2)</f>
        <v>0</v>
      </c>
      <c r="I36" s="243"/>
      <c r="J36" s="243"/>
      <c r="K36" s="35"/>
      <c r="L36" s="35"/>
      <c r="M36" s="258">
        <v>0</v>
      </c>
      <c r="N36" s="243"/>
      <c r="O36" s="243"/>
      <c r="P36" s="243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03"/>
      <c r="D38" s="108" t="s">
        <v>47</v>
      </c>
      <c r="E38" s="74"/>
      <c r="F38" s="74"/>
      <c r="G38" s="109" t="s">
        <v>48</v>
      </c>
      <c r="H38" s="110" t="s">
        <v>49</v>
      </c>
      <c r="I38" s="74"/>
      <c r="J38" s="74"/>
      <c r="K38" s="74"/>
      <c r="L38" s="259">
        <f>SUM(M30:M36)</f>
        <v>0</v>
      </c>
      <c r="M38" s="259"/>
      <c r="N38" s="259"/>
      <c r="O38" s="259"/>
      <c r="P38" s="260"/>
      <c r="Q38" s="103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>
      <c r="B41" s="25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6"/>
    </row>
    <row r="42" spans="2:18">
      <c r="B42" s="25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6"/>
    </row>
    <row r="43" spans="2:18">
      <c r="B43" s="25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6"/>
    </row>
    <row r="44" spans="2:18">
      <c r="B44" s="25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6"/>
    </row>
    <row r="45" spans="2:18">
      <c r="B45" s="25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6"/>
    </row>
    <row r="46" spans="2:18">
      <c r="B46" s="25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6"/>
    </row>
    <row r="47" spans="2:18">
      <c r="B47" s="25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6"/>
    </row>
    <row r="48" spans="2:18">
      <c r="B48" s="25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6"/>
    </row>
    <row r="49" spans="2:18">
      <c r="B49" s="25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6"/>
    </row>
    <row r="50" spans="2:18" s="1" customFormat="1" ht="15">
      <c r="B50" s="34"/>
      <c r="C50" s="35"/>
      <c r="D50" s="49" t="s">
        <v>50</v>
      </c>
      <c r="E50" s="50"/>
      <c r="F50" s="50"/>
      <c r="G50" s="50"/>
      <c r="H50" s="51"/>
      <c r="I50" s="35"/>
      <c r="J50" s="49" t="s">
        <v>51</v>
      </c>
      <c r="K50" s="50"/>
      <c r="L50" s="50"/>
      <c r="M50" s="50"/>
      <c r="N50" s="50"/>
      <c r="O50" s="50"/>
      <c r="P50" s="51"/>
      <c r="Q50" s="35"/>
      <c r="R50" s="36"/>
    </row>
    <row r="51" spans="2:18">
      <c r="B51" s="25"/>
      <c r="C51" s="27"/>
      <c r="D51" s="52"/>
      <c r="E51" s="27"/>
      <c r="F51" s="27"/>
      <c r="G51" s="27"/>
      <c r="H51" s="53"/>
      <c r="I51" s="27"/>
      <c r="J51" s="52"/>
      <c r="K51" s="27"/>
      <c r="L51" s="27"/>
      <c r="M51" s="27"/>
      <c r="N51" s="27"/>
      <c r="O51" s="27"/>
      <c r="P51" s="53"/>
      <c r="Q51" s="27"/>
      <c r="R51" s="26"/>
    </row>
    <row r="52" spans="2:18">
      <c r="B52" s="25"/>
      <c r="C52" s="27"/>
      <c r="D52" s="52"/>
      <c r="E52" s="27"/>
      <c r="F52" s="27"/>
      <c r="G52" s="27"/>
      <c r="H52" s="53"/>
      <c r="I52" s="27"/>
      <c r="J52" s="52"/>
      <c r="K52" s="27"/>
      <c r="L52" s="27"/>
      <c r="M52" s="27"/>
      <c r="N52" s="27"/>
      <c r="O52" s="27"/>
      <c r="P52" s="53"/>
      <c r="Q52" s="27"/>
      <c r="R52" s="26"/>
    </row>
    <row r="53" spans="2:18">
      <c r="B53" s="25"/>
      <c r="C53" s="27"/>
      <c r="D53" s="52"/>
      <c r="E53" s="27"/>
      <c r="F53" s="27"/>
      <c r="G53" s="27"/>
      <c r="H53" s="53"/>
      <c r="I53" s="27"/>
      <c r="J53" s="52"/>
      <c r="K53" s="27"/>
      <c r="L53" s="27"/>
      <c r="M53" s="27"/>
      <c r="N53" s="27"/>
      <c r="O53" s="27"/>
      <c r="P53" s="53"/>
      <c r="Q53" s="27"/>
      <c r="R53" s="26"/>
    </row>
    <row r="54" spans="2:18">
      <c r="B54" s="25"/>
      <c r="C54" s="27"/>
      <c r="D54" s="52"/>
      <c r="E54" s="27"/>
      <c r="F54" s="27"/>
      <c r="G54" s="27"/>
      <c r="H54" s="53"/>
      <c r="I54" s="27"/>
      <c r="J54" s="52"/>
      <c r="K54" s="27"/>
      <c r="L54" s="27"/>
      <c r="M54" s="27"/>
      <c r="N54" s="27"/>
      <c r="O54" s="27"/>
      <c r="P54" s="53"/>
      <c r="Q54" s="27"/>
      <c r="R54" s="26"/>
    </row>
    <row r="55" spans="2:18">
      <c r="B55" s="25"/>
      <c r="C55" s="27"/>
      <c r="D55" s="52"/>
      <c r="E55" s="27"/>
      <c r="F55" s="27"/>
      <c r="G55" s="27"/>
      <c r="H55" s="53"/>
      <c r="I55" s="27"/>
      <c r="J55" s="52"/>
      <c r="K55" s="27"/>
      <c r="L55" s="27"/>
      <c r="M55" s="27"/>
      <c r="N55" s="27"/>
      <c r="O55" s="27"/>
      <c r="P55" s="53"/>
      <c r="Q55" s="27"/>
      <c r="R55" s="26"/>
    </row>
    <row r="56" spans="2:18">
      <c r="B56" s="25"/>
      <c r="C56" s="27"/>
      <c r="D56" s="52"/>
      <c r="E56" s="27"/>
      <c r="F56" s="27"/>
      <c r="G56" s="27"/>
      <c r="H56" s="53"/>
      <c r="I56" s="27"/>
      <c r="J56" s="52"/>
      <c r="K56" s="27"/>
      <c r="L56" s="27"/>
      <c r="M56" s="27"/>
      <c r="N56" s="27"/>
      <c r="O56" s="27"/>
      <c r="P56" s="53"/>
      <c r="Q56" s="27"/>
      <c r="R56" s="26"/>
    </row>
    <row r="57" spans="2:18">
      <c r="B57" s="25"/>
      <c r="C57" s="27"/>
      <c r="D57" s="52"/>
      <c r="E57" s="27"/>
      <c r="F57" s="27"/>
      <c r="G57" s="27"/>
      <c r="H57" s="53"/>
      <c r="I57" s="27"/>
      <c r="J57" s="52"/>
      <c r="K57" s="27"/>
      <c r="L57" s="27"/>
      <c r="M57" s="27"/>
      <c r="N57" s="27"/>
      <c r="O57" s="27"/>
      <c r="P57" s="53"/>
      <c r="Q57" s="27"/>
      <c r="R57" s="26"/>
    </row>
    <row r="58" spans="2:18">
      <c r="B58" s="25"/>
      <c r="C58" s="27"/>
      <c r="D58" s="52"/>
      <c r="E58" s="27"/>
      <c r="F58" s="27"/>
      <c r="G58" s="27"/>
      <c r="H58" s="53"/>
      <c r="I58" s="27"/>
      <c r="J58" s="52"/>
      <c r="K58" s="27"/>
      <c r="L58" s="27"/>
      <c r="M58" s="27"/>
      <c r="N58" s="27"/>
      <c r="O58" s="27"/>
      <c r="P58" s="53"/>
      <c r="Q58" s="27"/>
      <c r="R58" s="26"/>
    </row>
    <row r="59" spans="2:18" s="1" customFormat="1" ht="15">
      <c r="B59" s="34"/>
      <c r="C59" s="35"/>
      <c r="D59" s="54" t="s">
        <v>52</v>
      </c>
      <c r="E59" s="55"/>
      <c r="F59" s="55"/>
      <c r="G59" s="56" t="s">
        <v>53</v>
      </c>
      <c r="H59" s="57"/>
      <c r="I59" s="35"/>
      <c r="J59" s="54" t="s">
        <v>52</v>
      </c>
      <c r="K59" s="55"/>
      <c r="L59" s="55"/>
      <c r="M59" s="55"/>
      <c r="N59" s="56" t="s">
        <v>53</v>
      </c>
      <c r="O59" s="55"/>
      <c r="P59" s="57"/>
      <c r="Q59" s="35"/>
      <c r="R59" s="36"/>
    </row>
    <row r="60" spans="2:18">
      <c r="B60" s="25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6"/>
    </row>
    <row r="61" spans="2:18" s="1" customFormat="1" ht="15">
      <c r="B61" s="34"/>
      <c r="C61" s="35"/>
      <c r="D61" s="49" t="s">
        <v>54</v>
      </c>
      <c r="E61" s="50"/>
      <c r="F61" s="50"/>
      <c r="G61" s="50"/>
      <c r="H61" s="51"/>
      <c r="I61" s="35"/>
      <c r="J61" s="49" t="s">
        <v>55</v>
      </c>
      <c r="K61" s="50"/>
      <c r="L61" s="50"/>
      <c r="M61" s="50"/>
      <c r="N61" s="50"/>
      <c r="O61" s="50"/>
      <c r="P61" s="51"/>
      <c r="Q61" s="35"/>
      <c r="R61" s="36"/>
    </row>
    <row r="62" spans="2:18">
      <c r="B62" s="25"/>
      <c r="C62" s="27"/>
      <c r="D62" s="52"/>
      <c r="E62" s="27"/>
      <c r="F62" s="27"/>
      <c r="G62" s="27"/>
      <c r="H62" s="53"/>
      <c r="I62" s="27"/>
      <c r="J62" s="52"/>
      <c r="K62" s="27"/>
      <c r="L62" s="27"/>
      <c r="M62" s="27"/>
      <c r="N62" s="27"/>
      <c r="O62" s="27"/>
      <c r="P62" s="53"/>
      <c r="Q62" s="27"/>
      <c r="R62" s="26"/>
    </row>
    <row r="63" spans="2:18">
      <c r="B63" s="25"/>
      <c r="C63" s="27"/>
      <c r="D63" s="52"/>
      <c r="E63" s="27"/>
      <c r="F63" s="27"/>
      <c r="G63" s="27"/>
      <c r="H63" s="53"/>
      <c r="I63" s="27"/>
      <c r="J63" s="52"/>
      <c r="K63" s="27"/>
      <c r="L63" s="27"/>
      <c r="M63" s="27"/>
      <c r="N63" s="27"/>
      <c r="O63" s="27"/>
      <c r="P63" s="53"/>
      <c r="Q63" s="27"/>
      <c r="R63" s="26"/>
    </row>
    <row r="64" spans="2:18">
      <c r="B64" s="25"/>
      <c r="C64" s="27"/>
      <c r="D64" s="52"/>
      <c r="E64" s="27"/>
      <c r="F64" s="27"/>
      <c r="G64" s="27"/>
      <c r="H64" s="53"/>
      <c r="I64" s="27"/>
      <c r="J64" s="52"/>
      <c r="K64" s="27"/>
      <c r="L64" s="27"/>
      <c r="M64" s="27"/>
      <c r="N64" s="27"/>
      <c r="O64" s="27"/>
      <c r="P64" s="53"/>
      <c r="Q64" s="27"/>
      <c r="R64" s="26"/>
    </row>
    <row r="65" spans="2:18">
      <c r="B65" s="25"/>
      <c r="C65" s="27"/>
      <c r="D65" s="52"/>
      <c r="E65" s="27"/>
      <c r="F65" s="27"/>
      <c r="G65" s="27"/>
      <c r="H65" s="53"/>
      <c r="I65" s="27"/>
      <c r="J65" s="52"/>
      <c r="K65" s="27"/>
      <c r="L65" s="27"/>
      <c r="M65" s="27"/>
      <c r="N65" s="27"/>
      <c r="O65" s="27"/>
      <c r="P65" s="53"/>
      <c r="Q65" s="27"/>
      <c r="R65" s="26"/>
    </row>
    <row r="66" spans="2:18">
      <c r="B66" s="25"/>
      <c r="C66" s="27"/>
      <c r="D66" s="52"/>
      <c r="E66" s="27"/>
      <c r="F66" s="27"/>
      <c r="G66" s="27"/>
      <c r="H66" s="53"/>
      <c r="I66" s="27"/>
      <c r="J66" s="52"/>
      <c r="K66" s="27"/>
      <c r="L66" s="27"/>
      <c r="M66" s="27"/>
      <c r="N66" s="27"/>
      <c r="O66" s="27"/>
      <c r="P66" s="53"/>
      <c r="Q66" s="27"/>
      <c r="R66" s="26"/>
    </row>
    <row r="67" spans="2:18">
      <c r="B67" s="25"/>
      <c r="C67" s="27"/>
      <c r="D67" s="52"/>
      <c r="E67" s="27"/>
      <c r="F67" s="27"/>
      <c r="G67" s="27"/>
      <c r="H67" s="53"/>
      <c r="I67" s="27"/>
      <c r="J67" s="52"/>
      <c r="K67" s="27"/>
      <c r="L67" s="27"/>
      <c r="M67" s="27"/>
      <c r="N67" s="27"/>
      <c r="O67" s="27"/>
      <c r="P67" s="53"/>
      <c r="Q67" s="27"/>
      <c r="R67" s="26"/>
    </row>
    <row r="68" spans="2:18">
      <c r="B68" s="25"/>
      <c r="C68" s="27"/>
      <c r="D68" s="52"/>
      <c r="E68" s="27"/>
      <c r="F68" s="27"/>
      <c r="G68" s="27"/>
      <c r="H68" s="53"/>
      <c r="I68" s="27"/>
      <c r="J68" s="52"/>
      <c r="K68" s="27"/>
      <c r="L68" s="27"/>
      <c r="M68" s="27"/>
      <c r="N68" s="27"/>
      <c r="O68" s="27"/>
      <c r="P68" s="53"/>
      <c r="Q68" s="27"/>
      <c r="R68" s="26"/>
    </row>
    <row r="69" spans="2:18">
      <c r="B69" s="25"/>
      <c r="C69" s="27"/>
      <c r="D69" s="52"/>
      <c r="E69" s="27"/>
      <c r="F69" s="27"/>
      <c r="G69" s="27"/>
      <c r="H69" s="53"/>
      <c r="I69" s="27"/>
      <c r="J69" s="52"/>
      <c r="K69" s="27"/>
      <c r="L69" s="27"/>
      <c r="M69" s="27"/>
      <c r="N69" s="27"/>
      <c r="O69" s="27"/>
      <c r="P69" s="53"/>
      <c r="Q69" s="27"/>
      <c r="R69" s="26"/>
    </row>
    <row r="70" spans="2:18" s="1" customFormat="1" ht="15">
      <c r="B70" s="34"/>
      <c r="C70" s="35"/>
      <c r="D70" s="54" t="s">
        <v>52</v>
      </c>
      <c r="E70" s="55"/>
      <c r="F70" s="55"/>
      <c r="G70" s="56" t="s">
        <v>53</v>
      </c>
      <c r="H70" s="57"/>
      <c r="I70" s="35"/>
      <c r="J70" s="54" t="s">
        <v>52</v>
      </c>
      <c r="K70" s="55"/>
      <c r="L70" s="55"/>
      <c r="M70" s="55"/>
      <c r="N70" s="56" t="s">
        <v>53</v>
      </c>
      <c r="O70" s="55"/>
      <c r="P70" s="57"/>
      <c r="Q70" s="35"/>
      <c r="R70" s="36"/>
    </row>
    <row r="71" spans="2:18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>
      <c r="B76" s="34"/>
      <c r="C76" s="216" t="s">
        <v>115</v>
      </c>
      <c r="D76" s="217"/>
      <c r="E76" s="217"/>
      <c r="F76" s="217"/>
      <c r="G76" s="217"/>
      <c r="H76" s="217"/>
      <c r="I76" s="217"/>
      <c r="J76" s="217"/>
      <c r="K76" s="217"/>
      <c r="L76" s="217"/>
      <c r="M76" s="217"/>
      <c r="N76" s="217"/>
      <c r="O76" s="217"/>
      <c r="P76" s="217"/>
      <c r="Q76" s="217"/>
      <c r="R76" s="36"/>
    </row>
    <row r="77" spans="2:18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>
      <c r="B78" s="34"/>
      <c r="C78" s="31" t="s">
        <v>17</v>
      </c>
      <c r="D78" s="35"/>
      <c r="E78" s="35"/>
      <c r="F78" s="244" t="str">
        <f>F6</f>
        <v>Snížení energetické náročnosti DPS 2 - Kotelna</v>
      </c>
      <c r="G78" s="245"/>
      <c r="H78" s="245"/>
      <c r="I78" s="245"/>
      <c r="J78" s="245"/>
      <c r="K78" s="245"/>
      <c r="L78" s="245"/>
      <c r="M78" s="245"/>
      <c r="N78" s="245"/>
      <c r="O78" s="245"/>
      <c r="P78" s="245"/>
      <c r="Q78" s="35"/>
      <c r="R78" s="36"/>
    </row>
    <row r="79" spans="2:18" s="1" customFormat="1" ht="36.950000000000003" customHeight="1">
      <c r="B79" s="34"/>
      <c r="C79" s="68" t="s">
        <v>111</v>
      </c>
      <c r="D79" s="35"/>
      <c r="E79" s="35"/>
      <c r="F79" s="218" t="str">
        <f>F7</f>
        <v>063.3 - D.1.4.1. Vytápění</v>
      </c>
      <c r="G79" s="243"/>
      <c r="H79" s="243"/>
      <c r="I79" s="243"/>
      <c r="J79" s="243"/>
      <c r="K79" s="243"/>
      <c r="L79" s="243"/>
      <c r="M79" s="243"/>
      <c r="N79" s="243"/>
      <c r="O79" s="243"/>
      <c r="P79" s="243"/>
      <c r="Q79" s="35"/>
      <c r="R79" s="36"/>
    </row>
    <row r="80" spans="2:18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47" s="1" customFormat="1" ht="18" customHeight="1">
      <c r="B81" s="34"/>
      <c r="C81" s="31" t="s">
        <v>21</v>
      </c>
      <c r="D81" s="35"/>
      <c r="E81" s="35"/>
      <c r="F81" s="29" t="str">
        <f>F9</f>
        <v>Chelčického 2, Třeboň</v>
      </c>
      <c r="G81" s="35"/>
      <c r="H81" s="35"/>
      <c r="I81" s="35"/>
      <c r="J81" s="35"/>
      <c r="K81" s="31" t="s">
        <v>23</v>
      </c>
      <c r="L81" s="35"/>
      <c r="M81" s="246" t="str">
        <f>IF(O9="","",O9)</f>
        <v>9. 6. 2018</v>
      </c>
      <c r="N81" s="246"/>
      <c r="O81" s="246"/>
      <c r="P81" s="246"/>
      <c r="Q81" s="35"/>
      <c r="R81" s="36"/>
    </row>
    <row r="82" spans="2:47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47" s="1" customFormat="1" ht="15">
      <c r="B83" s="34"/>
      <c r="C83" s="31" t="s">
        <v>25</v>
      </c>
      <c r="D83" s="35"/>
      <c r="E83" s="35"/>
      <c r="F83" s="29" t="str">
        <f>E12</f>
        <v>Město Třeboň</v>
      </c>
      <c r="G83" s="35"/>
      <c r="H83" s="35"/>
      <c r="I83" s="35"/>
      <c r="J83" s="35"/>
      <c r="K83" s="31" t="s">
        <v>31</v>
      </c>
      <c r="L83" s="35"/>
      <c r="M83" s="225" t="str">
        <f>E18</f>
        <v>Josef Princ VVP</v>
      </c>
      <c r="N83" s="225"/>
      <c r="O83" s="225"/>
      <c r="P83" s="225"/>
      <c r="Q83" s="225"/>
      <c r="R83" s="36"/>
    </row>
    <row r="84" spans="2:47" s="1" customFormat="1" ht="14.45" customHeight="1">
      <c r="B84" s="34"/>
      <c r="C84" s="31" t="s">
        <v>29</v>
      </c>
      <c r="D84" s="35"/>
      <c r="E84" s="35"/>
      <c r="F84" s="29" t="str">
        <f>IF(E15="","",E15)</f>
        <v xml:space="preserve"> </v>
      </c>
      <c r="G84" s="35"/>
      <c r="H84" s="35"/>
      <c r="I84" s="35"/>
      <c r="J84" s="35"/>
      <c r="K84" s="31" t="s">
        <v>34</v>
      </c>
      <c r="L84" s="35"/>
      <c r="M84" s="225" t="str">
        <f>E21</f>
        <v>J. Princ</v>
      </c>
      <c r="N84" s="225"/>
      <c r="O84" s="225"/>
      <c r="P84" s="225"/>
      <c r="Q84" s="225"/>
      <c r="R84" s="36"/>
    </row>
    <row r="85" spans="2:47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47" s="1" customFormat="1" ht="29.25" customHeight="1">
      <c r="B86" s="34"/>
      <c r="C86" s="256" t="s">
        <v>116</v>
      </c>
      <c r="D86" s="257"/>
      <c r="E86" s="257"/>
      <c r="F86" s="257"/>
      <c r="G86" s="257"/>
      <c r="H86" s="103"/>
      <c r="I86" s="103"/>
      <c r="J86" s="103"/>
      <c r="K86" s="103"/>
      <c r="L86" s="103"/>
      <c r="M86" s="103"/>
      <c r="N86" s="256" t="s">
        <v>117</v>
      </c>
      <c r="O86" s="257"/>
      <c r="P86" s="257"/>
      <c r="Q86" s="257"/>
      <c r="R86" s="36"/>
    </row>
    <row r="87" spans="2:47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47" s="1" customFormat="1" ht="29.25" customHeight="1">
      <c r="B88" s="34"/>
      <c r="C88" s="111" t="s">
        <v>118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194">
        <f>N121</f>
        <v>0</v>
      </c>
      <c r="O88" s="252"/>
      <c r="P88" s="252"/>
      <c r="Q88" s="252"/>
      <c r="R88" s="36"/>
      <c r="AU88" s="21" t="s">
        <v>119</v>
      </c>
    </row>
    <row r="89" spans="2:47" s="6" customFormat="1" ht="24.95" customHeight="1">
      <c r="B89" s="112"/>
      <c r="C89" s="113"/>
      <c r="D89" s="114" t="s">
        <v>120</v>
      </c>
      <c r="E89" s="113"/>
      <c r="F89" s="113"/>
      <c r="G89" s="113"/>
      <c r="H89" s="113"/>
      <c r="I89" s="113"/>
      <c r="J89" s="113"/>
      <c r="K89" s="113"/>
      <c r="L89" s="113"/>
      <c r="M89" s="113"/>
      <c r="N89" s="231">
        <f>N122</f>
        <v>0</v>
      </c>
      <c r="O89" s="249"/>
      <c r="P89" s="249"/>
      <c r="Q89" s="249"/>
      <c r="R89" s="115"/>
    </row>
    <row r="90" spans="2:47" s="7" customFormat="1" ht="19.899999999999999" customHeight="1">
      <c r="B90" s="116"/>
      <c r="C90" s="117"/>
      <c r="D90" s="118" t="s">
        <v>388</v>
      </c>
      <c r="E90" s="117"/>
      <c r="F90" s="117"/>
      <c r="G90" s="117"/>
      <c r="H90" s="117"/>
      <c r="I90" s="117"/>
      <c r="J90" s="117"/>
      <c r="K90" s="117"/>
      <c r="L90" s="117"/>
      <c r="M90" s="117"/>
      <c r="N90" s="250">
        <f>N123</f>
        <v>0</v>
      </c>
      <c r="O90" s="251"/>
      <c r="P90" s="251"/>
      <c r="Q90" s="251"/>
      <c r="R90" s="119"/>
    </row>
    <row r="91" spans="2:47" s="7" customFormat="1" ht="19.899999999999999" customHeight="1">
      <c r="B91" s="116"/>
      <c r="C91" s="117"/>
      <c r="D91" s="118" t="s">
        <v>389</v>
      </c>
      <c r="E91" s="117"/>
      <c r="F91" s="117"/>
      <c r="G91" s="117"/>
      <c r="H91" s="117"/>
      <c r="I91" s="117"/>
      <c r="J91" s="117"/>
      <c r="K91" s="117"/>
      <c r="L91" s="117"/>
      <c r="M91" s="117"/>
      <c r="N91" s="250">
        <f>N132</f>
        <v>0</v>
      </c>
      <c r="O91" s="251"/>
      <c r="P91" s="251"/>
      <c r="Q91" s="251"/>
      <c r="R91" s="119"/>
    </row>
    <row r="92" spans="2:47" s="7" customFormat="1" ht="19.899999999999999" customHeight="1">
      <c r="B92" s="116"/>
      <c r="C92" s="117"/>
      <c r="D92" s="118" t="s">
        <v>390</v>
      </c>
      <c r="E92" s="117"/>
      <c r="F92" s="117"/>
      <c r="G92" s="117"/>
      <c r="H92" s="117"/>
      <c r="I92" s="117"/>
      <c r="J92" s="117"/>
      <c r="K92" s="117"/>
      <c r="L92" s="117"/>
      <c r="M92" s="117"/>
      <c r="N92" s="250">
        <f>N141</f>
        <v>0</v>
      </c>
      <c r="O92" s="251"/>
      <c r="P92" s="251"/>
      <c r="Q92" s="251"/>
      <c r="R92" s="119"/>
    </row>
    <row r="93" spans="2:47" s="7" customFormat="1" ht="19.899999999999999" customHeight="1">
      <c r="B93" s="116"/>
      <c r="C93" s="117"/>
      <c r="D93" s="118" t="s">
        <v>391</v>
      </c>
      <c r="E93" s="117"/>
      <c r="F93" s="117"/>
      <c r="G93" s="117"/>
      <c r="H93" s="117"/>
      <c r="I93" s="117"/>
      <c r="J93" s="117"/>
      <c r="K93" s="117"/>
      <c r="L93" s="117"/>
      <c r="M93" s="117"/>
      <c r="N93" s="250">
        <f>N169</f>
        <v>0</v>
      </c>
      <c r="O93" s="251"/>
      <c r="P93" s="251"/>
      <c r="Q93" s="251"/>
      <c r="R93" s="119"/>
    </row>
    <row r="94" spans="2:47" s="7" customFormat="1" ht="19.899999999999999" customHeight="1">
      <c r="B94" s="116"/>
      <c r="C94" s="117"/>
      <c r="D94" s="118" t="s">
        <v>392</v>
      </c>
      <c r="E94" s="117"/>
      <c r="F94" s="117"/>
      <c r="G94" s="117"/>
      <c r="H94" s="117"/>
      <c r="I94" s="117"/>
      <c r="J94" s="117"/>
      <c r="K94" s="117"/>
      <c r="L94" s="117"/>
      <c r="M94" s="117"/>
      <c r="N94" s="250">
        <f>N188</f>
        <v>0</v>
      </c>
      <c r="O94" s="251"/>
      <c r="P94" s="251"/>
      <c r="Q94" s="251"/>
      <c r="R94" s="119"/>
    </row>
    <row r="95" spans="2:47" s="7" customFormat="1" ht="19.899999999999999" customHeight="1">
      <c r="B95" s="116"/>
      <c r="C95" s="117"/>
      <c r="D95" s="118" t="s">
        <v>393</v>
      </c>
      <c r="E95" s="117"/>
      <c r="F95" s="117"/>
      <c r="G95" s="117"/>
      <c r="H95" s="117"/>
      <c r="I95" s="117"/>
      <c r="J95" s="117"/>
      <c r="K95" s="117"/>
      <c r="L95" s="117"/>
      <c r="M95" s="117"/>
      <c r="N95" s="250">
        <f>N224</f>
        <v>0</v>
      </c>
      <c r="O95" s="251"/>
      <c r="P95" s="251"/>
      <c r="Q95" s="251"/>
      <c r="R95" s="119"/>
    </row>
    <row r="96" spans="2:47" s="7" customFormat="1" ht="19.899999999999999" customHeight="1">
      <c r="B96" s="116"/>
      <c r="C96" s="117"/>
      <c r="D96" s="118" t="s">
        <v>394</v>
      </c>
      <c r="E96" s="117"/>
      <c r="F96" s="117"/>
      <c r="G96" s="117"/>
      <c r="H96" s="117"/>
      <c r="I96" s="117"/>
      <c r="J96" s="117"/>
      <c r="K96" s="117"/>
      <c r="L96" s="117"/>
      <c r="M96" s="117"/>
      <c r="N96" s="250">
        <f>N227</f>
        <v>0</v>
      </c>
      <c r="O96" s="251"/>
      <c r="P96" s="251"/>
      <c r="Q96" s="251"/>
      <c r="R96" s="119"/>
    </row>
    <row r="97" spans="2:65" s="7" customFormat="1" ht="19.899999999999999" customHeight="1">
      <c r="B97" s="116"/>
      <c r="C97" s="117"/>
      <c r="D97" s="118" t="s">
        <v>320</v>
      </c>
      <c r="E97" s="117"/>
      <c r="F97" s="117"/>
      <c r="G97" s="117"/>
      <c r="H97" s="117"/>
      <c r="I97" s="117"/>
      <c r="J97" s="117"/>
      <c r="K97" s="117"/>
      <c r="L97" s="117"/>
      <c r="M97" s="117"/>
      <c r="N97" s="250">
        <f>N231</f>
        <v>0</v>
      </c>
      <c r="O97" s="251"/>
      <c r="P97" s="251"/>
      <c r="Q97" s="251"/>
      <c r="R97" s="119"/>
    </row>
    <row r="98" spans="2:65" s="6" customFormat="1" ht="24.95" customHeight="1">
      <c r="B98" s="112"/>
      <c r="C98" s="113"/>
      <c r="D98" s="114" t="s">
        <v>321</v>
      </c>
      <c r="E98" s="113"/>
      <c r="F98" s="113"/>
      <c r="G98" s="113"/>
      <c r="H98" s="113"/>
      <c r="I98" s="113"/>
      <c r="J98" s="113"/>
      <c r="K98" s="113"/>
      <c r="L98" s="113"/>
      <c r="M98" s="113"/>
      <c r="N98" s="231">
        <f>N238</f>
        <v>0</v>
      </c>
      <c r="O98" s="249"/>
      <c r="P98" s="249"/>
      <c r="Q98" s="249"/>
      <c r="R98" s="115"/>
    </row>
    <row r="99" spans="2:65" s="1" customFormat="1" ht="21.75" customHeight="1"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6"/>
    </row>
    <row r="100" spans="2:65" s="1" customFormat="1" ht="29.25" customHeight="1">
      <c r="B100" s="34"/>
      <c r="C100" s="111" t="s">
        <v>124</v>
      </c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252">
        <f>ROUND(N101+N102,2)</f>
        <v>0</v>
      </c>
      <c r="O100" s="253"/>
      <c r="P100" s="253"/>
      <c r="Q100" s="253"/>
      <c r="R100" s="36"/>
      <c r="T100" s="120"/>
      <c r="U100" s="121" t="s">
        <v>40</v>
      </c>
    </row>
    <row r="101" spans="2:65" s="1" customFormat="1" ht="18" customHeight="1">
      <c r="B101" s="122"/>
      <c r="C101" s="123"/>
      <c r="D101" s="254" t="s">
        <v>125</v>
      </c>
      <c r="E101" s="254"/>
      <c r="F101" s="254"/>
      <c r="G101" s="254"/>
      <c r="H101" s="254"/>
      <c r="I101" s="123"/>
      <c r="J101" s="123"/>
      <c r="K101" s="123"/>
      <c r="L101" s="123"/>
      <c r="M101" s="123"/>
      <c r="N101" s="255">
        <f>(N88-N98)*0.023</f>
        <v>0</v>
      </c>
      <c r="O101" s="255"/>
      <c r="P101" s="255"/>
      <c r="Q101" s="255"/>
      <c r="R101" s="124"/>
      <c r="S101" s="125"/>
      <c r="T101" s="126"/>
      <c r="U101" s="127" t="s">
        <v>43</v>
      </c>
      <c r="V101" s="125"/>
      <c r="W101" s="125"/>
      <c r="X101" s="125"/>
      <c r="Y101" s="125"/>
      <c r="Z101" s="125"/>
      <c r="AA101" s="125"/>
      <c r="AB101" s="125"/>
      <c r="AC101" s="125"/>
      <c r="AD101" s="125"/>
      <c r="AE101" s="125"/>
      <c r="AF101" s="125"/>
      <c r="AG101" s="125"/>
      <c r="AH101" s="125"/>
      <c r="AI101" s="125"/>
      <c r="AJ101" s="125"/>
      <c r="AK101" s="125"/>
      <c r="AL101" s="125"/>
      <c r="AM101" s="125"/>
      <c r="AN101" s="125"/>
      <c r="AO101" s="125"/>
      <c r="AP101" s="125"/>
      <c r="AQ101" s="125"/>
      <c r="AR101" s="125"/>
      <c r="AS101" s="125"/>
      <c r="AT101" s="125"/>
      <c r="AU101" s="125"/>
      <c r="AV101" s="125"/>
      <c r="AW101" s="125"/>
      <c r="AX101" s="125"/>
      <c r="AY101" s="128" t="s">
        <v>126</v>
      </c>
      <c r="AZ101" s="125"/>
      <c r="BA101" s="125"/>
      <c r="BB101" s="125"/>
      <c r="BC101" s="125"/>
      <c r="BD101" s="125"/>
      <c r="BE101" s="129">
        <f>IF(U101="základní",N101,0)</f>
        <v>0</v>
      </c>
      <c r="BF101" s="129">
        <f>IF(U101="snížená",N101,0)</f>
        <v>0</v>
      </c>
      <c r="BG101" s="129">
        <f>IF(U101="zákl. přenesená",N101,0)</f>
        <v>0</v>
      </c>
      <c r="BH101" s="129">
        <f>IF(U101="sníž. přenesená",N101,0)</f>
        <v>0</v>
      </c>
      <c r="BI101" s="129">
        <f>IF(U101="nulová",N101,0)</f>
        <v>0</v>
      </c>
      <c r="BJ101" s="128" t="s">
        <v>127</v>
      </c>
      <c r="BK101" s="125"/>
      <c r="BL101" s="125"/>
      <c r="BM101" s="125"/>
    </row>
    <row r="102" spans="2:65" s="1" customFormat="1" ht="18" customHeight="1">
      <c r="B102" s="122"/>
      <c r="C102" s="123"/>
      <c r="D102" s="254" t="s">
        <v>128</v>
      </c>
      <c r="E102" s="254"/>
      <c r="F102" s="254"/>
      <c r="G102" s="254"/>
      <c r="H102" s="254"/>
      <c r="I102" s="123"/>
      <c r="J102" s="123"/>
      <c r="K102" s="123"/>
      <c r="L102" s="123"/>
      <c r="M102" s="123"/>
      <c r="N102" s="255">
        <f>(N88-N98)*0.02</f>
        <v>0</v>
      </c>
      <c r="O102" s="255"/>
      <c r="P102" s="255"/>
      <c r="Q102" s="255"/>
      <c r="R102" s="124"/>
      <c r="S102" s="125"/>
      <c r="T102" s="130"/>
      <c r="U102" s="131" t="s">
        <v>43</v>
      </c>
      <c r="V102" s="125"/>
      <c r="W102" s="125"/>
      <c r="X102" s="125"/>
      <c r="Y102" s="125"/>
      <c r="Z102" s="125"/>
      <c r="AA102" s="125"/>
      <c r="AB102" s="125"/>
      <c r="AC102" s="125"/>
      <c r="AD102" s="125"/>
      <c r="AE102" s="125"/>
      <c r="AF102" s="125"/>
      <c r="AG102" s="125"/>
      <c r="AH102" s="125"/>
      <c r="AI102" s="125"/>
      <c r="AJ102" s="125"/>
      <c r="AK102" s="125"/>
      <c r="AL102" s="125"/>
      <c r="AM102" s="125"/>
      <c r="AN102" s="125"/>
      <c r="AO102" s="125"/>
      <c r="AP102" s="125"/>
      <c r="AQ102" s="125"/>
      <c r="AR102" s="125"/>
      <c r="AS102" s="125"/>
      <c r="AT102" s="125"/>
      <c r="AU102" s="125"/>
      <c r="AV102" s="125"/>
      <c r="AW102" s="125"/>
      <c r="AX102" s="125"/>
      <c r="AY102" s="128" t="s">
        <v>126</v>
      </c>
      <c r="AZ102" s="125"/>
      <c r="BA102" s="125"/>
      <c r="BB102" s="125"/>
      <c r="BC102" s="125"/>
      <c r="BD102" s="125"/>
      <c r="BE102" s="129">
        <f>IF(U102="základní",N102,0)</f>
        <v>0</v>
      </c>
      <c r="BF102" s="129">
        <f>IF(U102="snížená",N102,0)</f>
        <v>0</v>
      </c>
      <c r="BG102" s="129">
        <f>IF(U102="zákl. přenesená",N102,0)</f>
        <v>0</v>
      </c>
      <c r="BH102" s="129">
        <f>IF(U102="sníž. přenesená",N102,0)</f>
        <v>0</v>
      </c>
      <c r="BI102" s="129">
        <f>IF(U102="nulová",N102,0)</f>
        <v>0</v>
      </c>
      <c r="BJ102" s="128" t="s">
        <v>127</v>
      </c>
      <c r="BK102" s="125"/>
      <c r="BL102" s="125"/>
      <c r="BM102" s="125"/>
    </row>
    <row r="103" spans="2:65" s="1" customFormat="1" ht="18" customHeight="1"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6"/>
    </row>
    <row r="104" spans="2:65" s="1" customFormat="1" ht="29.25" customHeight="1">
      <c r="B104" s="34"/>
      <c r="C104" s="102" t="s">
        <v>104</v>
      </c>
      <c r="D104" s="103"/>
      <c r="E104" s="103"/>
      <c r="F104" s="103"/>
      <c r="G104" s="103"/>
      <c r="H104" s="103"/>
      <c r="I104" s="103"/>
      <c r="J104" s="103"/>
      <c r="K104" s="103"/>
      <c r="L104" s="206">
        <f>ROUND(SUM(N88+N100),2)</f>
        <v>0</v>
      </c>
      <c r="M104" s="206"/>
      <c r="N104" s="206"/>
      <c r="O104" s="206"/>
      <c r="P104" s="206"/>
      <c r="Q104" s="206"/>
      <c r="R104" s="36"/>
    </row>
    <row r="105" spans="2:65" s="1" customFormat="1" ht="6.95" customHeight="1">
      <c r="B105" s="58"/>
      <c r="C105" s="59"/>
      <c r="D105" s="59"/>
      <c r="E105" s="59"/>
      <c r="F105" s="59"/>
      <c r="G105" s="59"/>
      <c r="H105" s="59"/>
      <c r="I105" s="59"/>
      <c r="J105" s="59"/>
      <c r="K105" s="59"/>
      <c r="L105" s="59"/>
      <c r="M105" s="59"/>
      <c r="N105" s="59"/>
      <c r="O105" s="59"/>
      <c r="P105" s="59"/>
      <c r="Q105" s="59"/>
      <c r="R105" s="60"/>
    </row>
    <row r="109" spans="2:65" s="1" customFormat="1" ht="6.95" customHeight="1"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2"/>
      <c r="P109" s="62"/>
      <c r="Q109" s="62"/>
      <c r="R109" s="63"/>
    </row>
    <row r="110" spans="2:65" s="1" customFormat="1" ht="36.950000000000003" customHeight="1">
      <c r="B110" s="34"/>
      <c r="C110" s="216" t="s">
        <v>129</v>
      </c>
      <c r="D110" s="243"/>
      <c r="E110" s="243"/>
      <c r="F110" s="243"/>
      <c r="G110" s="243"/>
      <c r="H110" s="243"/>
      <c r="I110" s="243"/>
      <c r="J110" s="243"/>
      <c r="K110" s="243"/>
      <c r="L110" s="243"/>
      <c r="M110" s="243"/>
      <c r="N110" s="243"/>
      <c r="O110" s="243"/>
      <c r="P110" s="243"/>
      <c r="Q110" s="243"/>
      <c r="R110" s="36"/>
    </row>
    <row r="111" spans="2:65" s="1" customFormat="1" ht="6.95" customHeight="1"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6"/>
    </row>
    <row r="112" spans="2:65" s="1" customFormat="1" ht="30" customHeight="1">
      <c r="B112" s="34"/>
      <c r="C112" s="31" t="s">
        <v>17</v>
      </c>
      <c r="D112" s="35"/>
      <c r="E112" s="35"/>
      <c r="F112" s="244" t="str">
        <f>F6</f>
        <v>Snížení energetické náročnosti DPS 2 - Kotelna</v>
      </c>
      <c r="G112" s="245"/>
      <c r="H112" s="245"/>
      <c r="I112" s="245"/>
      <c r="J112" s="245"/>
      <c r="K112" s="245"/>
      <c r="L112" s="245"/>
      <c r="M112" s="245"/>
      <c r="N112" s="245"/>
      <c r="O112" s="245"/>
      <c r="P112" s="245"/>
      <c r="Q112" s="35"/>
      <c r="R112" s="36"/>
    </row>
    <row r="113" spans="2:65" s="1" customFormat="1" ht="36.950000000000003" customHeight="1">
      <c r="B113" s="34"/>
      <c r="C113" s="68" t="s">
        <v>111</v>
      </c>
      <c r="D113" s="35"/>
      <c r="E113" s="35"/>
      <c r="F113" s="218" t="str">
        <f>F7</f>
        <v>063.3 - D.1.4.1. Vytápění</v>
      </c>
      <c r="G113" s="243"/>
      <c r="H113" s="243"/>
      <c r="I113" s="243"/>
      <c r="J113" s="243"/>
      <c r="K113" s="243"/>
      <c r="L113" s="243"/>
      <c r="M113" s="243"/>
      <c r="N113" s="243"/>
      <c r="O113" s="243"/>
      <c r="P113" s="243"/>
      <c r="Q113" s="35"/>
      <c r="R113" s="36"/>
    </row>
    <row r="114" spans="2:65" s="1" customFormat="1" ht="6.95" customHeight="1"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6"/>
    </row>
    <row r="115" spans="2:65" s="1" customFormat="1" ht="18" customHeight="1">
      <c r="B115" s="34"/>
      <c r="C115" s="31" t="s">
        <v>21</v>
      </c>
      <c r="D115" s="35"/>
      <c r="E115" s="35"/>
      <c r="F115" s="29" t="str">
        <f>F9</f>
        <v>Chelčického 2, Třeboň</v>
      </c>
      <c r="G115" s="35"/>
      <c r="H115" s="35"/>
      <c r="I115" s="35"/>
      <c r="J115" s="35"/>
      <c r="K115" s="31" t="s">
        <v>23</v>
      </c>
      <c r="L115" s="35"/>
      <c r="M115" s="246" t="str">
        <f>IF(O9="","",O9)</f>
        <v>9. 6. 2018</v>
      </c>
      <c r="N115" s="246"/>
      <c r="O115" s="246"/>
      <c r="P115" s="246"/>
      <c r="Q115" s="35"/>
      <c r="R115" s="36"/>
    </row>
    <row r="116" spans="2:65" s="1" customFormat="1" ht="6.95" customHeight="1"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6"/>
    </row>
    <row r="117" spans="2:65" s="1" customFormat="1" ht="15">
      <c r="B117" s="34"/>
      <c r="C117" s="31" t="s">
        <v>25</v>
      </c>
      <c r="D117" s="35"/>
      <c r="E117" s="35"/>
      <c r="F117" s="29" t="str">
        <f>E12</f>
        <v>Město Třeboň</v>
      </c>
      <c r="G117" s="35"/>
      <c r="H117" s="35"/>
      <c r="I117" s="35"/>
      <c r="J117" s="35"/>
      <c r="K117" s="31" t="s">
        <v>31</v>
      </c>
      <c r="L117" s="35"/>
      <c r="M117" s="225" t="str">
        <f>E18</f>
        <v>Josef Princ VVP</v>
      </c>
      <c r="N117" s="225"/>
      <c r="O117" s="225"/>
      <c r="P117" s="225"/>
      <c r="Q117" s="225"/>
      <c r="R117" s="36"/>
    </row>
    <row r="118" spans="2:65" s="1" customFormat="1" ht="14.45" customHeight="1">
      <c r="B118" s="34"/>
      <c r="C118" s="31" t="s">
        <v>29</v>
      </c>
      <c r="D118" s="35"/>
      <c r="E118" s="35"/>
      <c r="F118" s="29" t="str">
        <f>IF(E15="","",E15)</f>
        <v xml:space="preserve"> </v>
      </c>
      <c r="G118" s="35"/>
      <c r="H118" s="35"/>
      <c r="I118" s="35"/>
      <c r="J118" s="35"/>
      <c r="K118" s="31" t="s">
        <v>34</v>
      </c>
      <c r="L118" s="35"/>
      <c r="M118" s="225" t="str">
        <f>E21</f>
        <v>J. Princ</v>
      </c>
      <c r="N118" s="225"/>
      <c r="O118" s="225"/>
      <c r="P118" s="225"/>
      <c r="Q118" s="225"/>
      <c r="R118" s="36"/>
    </row>
    <row r="119" spans="2:65" s="1" customFormat="1" ht="10.35" customHeight="1"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6"/>
    </row>
    <row r="120" spans="2:65" s="8" customFormat="1" ht="29.25" customHeight="1">
      <c r="B120" s="132"/>
      <c r="C120" s="133" t="s">
        <v>130</v>
      </c>
      <c r="D120" s="134" t="s">
        <v>131</v>
      </c>
      <c r="E120" s="134" t="s">
        <v>58</v>
      </c>
      <c r="F120" s="247" t="s">
        <v>132</v>
      </c>
      <c r="G120" s="247"/>
      <c r="H120" s="247"/>
      <c r="I120" s="247"/>
      <c r="J120" s="134" t="s">
        <v>133</v>
      </c>
      <c r="K120" s="134" t="s">
        <v>134</v>
      </c>
      <c r="L120" s="247" t="s">
        <v>135</v>
      </c>
      <c r="M120" s="247"/>
      <c r="N120" s="247" t="s">
        <v>117</v>
      </c>
      <c r="O120" s="247"/>
      <c r="P120" s="247"/>
      <c r="Q120" s="248"/>
      <c r="R120" s="135"/>
      <c r="T120" s="75" t="s">
        <v>136</v>
      </c>
      <c r="U120" s="76" t="s">
        <v>40</v>
      </c>
      <c r="V120" s="76" t="s">
        <v>137</v>
      </c>
      <c r="W120" s="76" t="s">
        <v>138</v>
      </c>
      <c r="X120" s="76" t="s">
        <v>139</v>
      </c>
      <c r="Y120" s="76" t="s">
        <v>140</v>
      </c>
      <c r="Z120" s="76" t="s">
        <v>141</v>
      </c>
      <c r="AA120" s="77" t="s">
        <v>142</v>
      </c>
    </row>
    <row r="121" spans="2:65" s="1" customFormat="1" ht="29.25" customHeight="1">
      <c r="B121" s="34"/>
      <c r="C121" s="79" t="s">
        <v>113</v>
      </c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228">
        <f>BK121</f>
        <v>0</v>
      </c>
      <c r="O121" s="229"/>
      <c r="P121" s="229"/>
      <c r="Q121" s="229"/>
      <c r="R121" s="36"/>
      <c r="T121" s="78"/>
      <c r="U121" s="50"/>
      <c r="V121" s="50"/>
      <c r="W121" s="136">
        <f>W122+W238</f>
        <v>358.32979999999998</v>
      </c>
      <c r="X121" s="50"/>
      <c r="Y121" s="136">
        <f>Y122+Y238</f>
        <v>1.7358</v>
      </c>
      <c r="Z121" s="50"/>
      <c r="AA121" s="137">
        <f>AA122+AA238</f>
        <v>4.0786299999999995</v>
      </c>
      <c r="AT121" s="21" t="s">
        <v>75</v>
      </c>
      <c r="AU121" s="21" t="s">
        <v>119</v>
      </c>
      <c r="BK121" s="138">
        <f>BK122+BK238</f>
        <v>0</v>
      </c>
    </row>
    <row r="122" spans="2:65" s="9" customFormat="1" ht="37.35" customHeight="1">
      <c r="B122" s="139"/>
      <c r="C122" s="140"/>
      <c r="D122" s="141" t="s">
        <v>120</v>
      </c>
      <c r="E122" s="141"/>
      <c r="F122" s="141"/>
      <c r="G122" s="141"/>
      <c r="H122" s="141"/>
      <c r="I122" s="141"/>
      <c r="J122" s="141"/>
      <c r="K122" s="141"/>
      <c r="L122" s="141"/>
      <c r="M122" s="141"/>
      <c r="N122" s="230">
        <f>BK122</f>
        <v>0</v>
      </c>
      <c r="O122" s="231"/>
      <c r="P122" s="231"/>
      <c r="Q122" s="231"/>
      <c r="R122" s="142"/>
      <c r="T122" s="143"/>
      <c r="U122" s="140"/>
      <c r="V122" s="140"/>
      <c r="W122" s="144">
        <f>W123+W132+W141+W169+W188+W224+W227+W231</f>
        <v>278.32979999999998</v>
      </c>
      <c r="X122" s="140"/>
      <c r="Y122" s="144">
        <f>Y123+Y132+Y141+Y169+Y188+Y224+Y227+Y231</f>
        <v>1.7358</v>
      </c>
      <c r="Z122" s="140"/>
      <c r="AA122" s="145">
        <f>AA123+AA132+AA141+AA169+AA188+AA224+AA227+AA231</f>
        <v>4.0786299999999995</v>
      </c>
      <c r="AR122" s="146" t="s">
        <v>127</v>
      </c>
      <c r="AT122" s="147" t="s">
        <v>75</v>
      </c>
      <c r="AU122" s="147" t="s">
        <v>76</v>
      </c>
      <c r="AY122" s="146" t="s">
        <v>143</v>
      </c>
      <c r="BK122" s="148">
        <f>BK123+BK132+BK141+BK169+BK188+BK224+BK227+BK231</f>
        <v>0</v>
      </c>
    </row>
    <row r="123" spans="2:65" s="9" customFormat="1" ht="19.899999999999999" customHeight="1">
      <c r="B123" s="139"/>
      <c r="C123" s="140"/>
      <c r="D123" s="149" t="s">
        <v>388</v>
      </c>
      <c r="E123" s="149"/>
      <c r="F123" s="149"/>
      <c r="G123" s="149"/>
      <c r="H123" s="149"/>
      <c r="I123" s="149"/>
      <c r="J123" s="149"/>
      <c r="K123" s="149"/>
      <c r="L123" s="149"/>
      <c r="M123" s="149"/>
      <c r="N123" s="232">
        <f>BK123</f>
        <v>0</v>
      </c>
      <c r="O123" s="233"/>
      <c r="P123" s="233"/>
      <c r="Q123" s="233"/>
      <c r="R123" s="142"/>
      <c r="T123" s="143"/>
      <c r="U123" s="140"/>
      <c r="V123" s="140"/>
      <c r="W123" s="144">
        <f>SUM(W124:W131)</f>
        <v>12.588000000000001</v>
      </c>
      <c r="X123" s="140"/>
      <c r="Y123" s="144">
        <f>SUM(Y124:Y131)</f>
        <v>0.10878</v>
      </c>
      <c r="Z123" s="140"/>
      <c r="AA123" s="145">
        <f>SUM(AA124:AA131)</f>
        <v>0</v>
      </c>
      <c r="AR123" s="146" t="s">
        <v>127</v>
      </c>
      <c r="AT123" s="147" t="s">
        <v>75</v>
      </c>
      <c r="AU123" s="147" t="s">
        <v>84</v>
      </c>
      <c r="AY123" s="146" t="s">
        <v>143</v>
      </c>
      <c r="BK123" s="148">
        <f>SUM(BK124:BK131)</f>
        <v>0</v>
      </c>
    </row>
    <row r="124" spans="2:65" s="1" customFormat="1" ht="38.25" customHeight="1">
      <c r="B124" s="122"/>
      <c r="C124" s="150" t="s">
        <v>395</v>
      </c>
      <c r="D124" s="150" t="s">
        <v>144</v>
      </c>
      <c r="E124" s="151" t="s">
        <v>396</v>
      </c>
      <c r="F124" s="237" t="s">
        <v>397</v>
      </c>
      <c r="G124" s="237"/>
      <c r="H124" s="237"/>
      <c r="I124" s="237"/>
      <c r="J124" s="152" t="s">
        <v>147</v>
      </c>
      <c r="K124" s="153">
        <v>78</v>
      </c>
      <c r="L124" s="238"/>
      <c r="M124" s="238"/>
      <c r="N124" s="238">
        <f t="shared" ref="N124:N131" si="0">ROUND(L124*K124,2)</f>
        <v>0</v>
      </c>
      <c r="O124" s="238"/>
      <c r="P124" s="238"/>
      <c r="Q124" s="238"/>
      <c r="R124" s="124"/>
      <c r="T124" s="154" t="s">
        <v>5</v>
      </c>
      <c r="U124" s="43" t="s">
        <v>43</v>
      </c>
      <c r="V124" s="155">
        <v>0.13</v>
      </c>
      <c r="W124" s="155">
        <f t="shared" ref="W124:W131" si="1">V124*K124</f>
        <v>10.14</v>
      </c>
      <c r="X124" s="155">
        <v>1.9000000000000001E-4</v>
      </c>
      <c r="Y124" s="155">
        <f t="shared" ref="Y124:Y131" si="2">X124*K124</f>
        <v>1.4820000000000002E-2</v>
      </c>
      <c r="Z124" s="155">
        <v>0</v>
      </c>
      <c r="AA124" s="156">
        <f t="shared" ref="AA124:AA131" si="3">Z124*K124</f>
        <v>0</v>
      </c>
      <c r="AR124" s="21" t="s">
        <v>148</v>
      </c>
      <c r="AT124" s="21" t="s">
        <v>144</v>
      </c>
      <c r="AU124" s="21" t="s">
        <v>127</v>
      </c>
      <c r="AY124" s="21" t="s">
        <v>143</v>
      </c>
      <c r="BE124" s="157">
        <f t="shared" ref="BE124:BE131" si="4">IF(U124="základní",N124,0)</f>
        <v>0</v>
      </c>
      <c r="BF124" s="157">
        <f t="shared" ref="BF124:BF131" si="5">IF(U124="snížená",N124,0)</f>
        <v>0</v>
      </c>
      <c r="BG124" s="157">
        <f t="shared" ref="BG124:BG131" si="6">IF(U124="zákl. přenesená",N124,0)</f>
        <v>0</v>
      </c>
      <c r="BH124" s="157">
        <f t="shared" ref="BH124:BH131" si="7">IF(U124="sníž. přenesená",N124,0)</f>
        <v>0</v>
      </c>
      <c r="BI124" s="157">
        <f t="shared" ref="BI124:BI131" si="8">IF(U124="nulová",N124,0)</f>
        <v>0</v>
      </c>
      <c r="BJ124" s="21" t="s">
        <v>127</v>
      </c>
      <c r="BK124" s="157">
        <f t="shared" ref="BK124:BK131" si="9">ROUND(L124*K124,2)</f>
        <v>0</v>
      </c>
      <c r="BL124" s="21" t="s">
        <v>148</v>
      </c>
      <c r="BM124" s="21" t="s">
        <v>398</v>
      </c>
    </row>
    <row r="125" spans="2:65" s="1" customFormat="1" ht="38.25" customHeight="1">
      <c r="B125" s="122"/>
      <c r="C125" s="166" t="s">
        <v>399</v>
      </c>
      <c r="D125" s="166" t="s">
        <v>293</v>
      </c>
      <c r="E125" s="167" t="s">
        <v>400</v>
      </c>
      <c r="F125" s="239" t="s">
        <v>401</v>
      </c>
      <c r="G125" s="239"/>
      <c r="H125" s="239"/>
      <c r="I125" s="239"/>
      <c r="J125" s="168" t="s">
        <v>147</v>
      </c>
      <c r="K125" s="169">
        <v>18</v>
      </c>
      <c r="L125" s="240"/>
      <c r="M125" s="240"/>
      <c r="N125" s="240">
        <f t="shared" si="0"/>
        <v>0</v>
      </c>
      <c r="O125" s="238"/>
      <c r="P125" s="238"/>
      <c r="Q125" s="238"/>
      <c r="R125" s="124"/>
      <c r="T125" s="154" t="s">
        <v>5</v>
      </c>
      <c r="U125" s="43" t="s">
        <v>43</v>
      </c>
      <c r="V125" s="155">
        <v>0</v>
      </c>
      <c r="W125" s="155">
        <f t="shared" si="1"/>
        <v>0</v>
      </c>
      <c r="X125" s="155">
        <v>2.0000000000000001E-4</v>
      </c>
      <c r="Y125" s="155">
        <f t="shared" si="2"/>
        <v>3.6000000000000003E-3</v>
      </c>
      <c r="Z125" s="155">
        <v>0</v>
      </c>
      <c r="AA125" s="156">
        <f t="shared" si="3"/>
        <v>0</v>
      </c>
      <c r="AR125" s="21" t="s">
        <v>297</v>
      </c>
      <c r="AT125" s="21" t="s">
        <v>293</v>
      </c>
      <c r="AU125" s="21" t="s">
        <v>127</v>
      </c>
      <c r="AY125" s="21" t="s">
        <v>143</v>
      </c>
      <c r="BE125" s="157">
        <f t="shared" si="4"/>
        <v>0</v>
      </c>
      <c r="BF125" s="157">
        <f t="shared" si="5"/>
        <v>0</v>
      </c>
      <c r="BG125" s="157">
        <f t="shared" si="6"/>
        <v>0</v>
      </c>
      <c r="BH125" s="157">
        <f t="shared" si="7"/>
        <v>0</v>
      </c>
      <c r="BI125" s="157">
        <f t="shared" si="8"/>
        <v>0</v>
      </c>
      <c r="BJ125" s="21" t="s">
        <v>127</v>
      </c>
      <c r="BK125" s="157">
        <f t="shared" si="9"/>
        <v>0</v>
      </c>
      <c r="BL125" s="21" t="s">
        <v>148</v>
      </c>
      <c r="BM125" s="21" t="s">
        <v>402</v>
      </c>
    </row>
    <row r="126" spans="2:65" s="1" customFormat="1" ht="38.25" customHeight="1">
      <c r="B126" s="122"/>
      <c r="C126" s="166" t="s">
        <v>403</v>
      </c>
      <c r="D126" s="166" t="s">
        <v>293</v>
      </c>
      <c r="E126" s="167" t="s">
        <v>404</v>
      </c>
      <c r="F126" s="239" t="s">
        <v>405</v>
      </c>
      <c r="G126" s="239"/>
      <c r="H126" s="239"/>
      <c r="I126" s="239"/>
      <c r="J126" s="168" t="s">
        <v>147</v>
      </c>
      <c r="K126" s="169">
        <v>6</v>
      </c>
      <c r="L126" s="240"/>
      <c r="M126" s="240"/>
      <c r="N126" s="240">
        <f t="shared" si="0"/>
        <v>0</v>
      </c>
      <c r="O126" s="238"/>
      <c r="P126" s="238"/>
      <c r="Q126" s="238"/>
      <c r="R126" s="124"/>
      <c r="T126" s="154" t="s">
        <v>5</v>
      </c>
      <c r="U126" s="43" t="s">
        <v>43</v>
      </c>
      <c r="V126" s="155">
        <v>0</v>
      </c>
      <c r="W126" s="155">
        <f t="shared" si="1"/>
        <v>0</v>
      </c>
      <c r="X126" s="155">
        <v>4.8000000000000001E-4</v>
      </c>
      <c r="Y126" s="155">
        <f t="shared" si="2"/>
        <v>2.8800000000000002E-3</v>
      </c>
      <c r="Z126" s="155">
        <v>0</v>
      </c>
      <c r="AA126" s="156">
        <f t="shared" si="3"/>
        <v>0</v>
      </c>
      <c r="AR126" s="21" t="s">
        <v>297</v>
      </c>
      <c r="AT126" s="21" t="s">
        <v>293</v>
      </c>
      <c r="AU126" s="21" t="s">
        <v>127</v>
      </c>
      <c r="AY126" s="21" t="s">
        <v>143</v>
      </c>
      <c r="BE126" s="157">
        <f t="shared" si="4"/>
        <v>0</v>
      </c>
      <c r="BF126" s="157">
        <f t="shared" si="5"/>
        <v>0</v>
      </c>
      <c r="BG126" s="157">
        <f t="shared" si="6"/>
        <v>0</v>
      </c>
      <c r="BH126" s="157">
        <f t="shared" si="7"/>
        <v>0</v>
      </c>
      <c r="BI126" s="157">
        <f t="shared" si="8"/>
        <v>0</v>
      </c>
      <c r="BJ126" s="21" t="s">
        <v>127</v>
      </c>
      <c r="BK126" s="157">
        <f t="shared" si="9"/>
        <v>0</v>
      </c>
      <c r="BL126" s="21" t="s">
        <v>148</v>
      </c>
      <c r="BM126" s="21" t="s">
        <v>406</v>
      </c>
    </row>
    <row r="127" spans="2:65" s="1" customFormat="1" ht="38.25" customHeight="1">
      <c r="B127" s="122"/>
      <c r="C127" s="166" t="s">
        <v>407</v>
      </c>
      <c r="D127" s="166" t="s">
        <v>293</v>
      </c>
      <c r="E127" s="167" t="s">
        <v>408</v>
      </c>
      <c r="F127" s="239" t="s">
        <v>409</v>
      </c>
      <c r="G127" s="239"/>
      <c r="H127" s="239"/>
      <c r="I127" s="239"/>
      <c r="J127" s="168" t="s">
        <v>147</v>
      </c>
      <c r="K127" s="169">
        <v>18</v>
      </c>
      <c r="L127" s="240"/>
      <c r="M127" s="240"/>
      <c r="N127" s="240">
        <f t="shared" si="0"/>
        <v>0</v>
      </c>
      <c r="O127" s="238"/>
      <c r="P127" s="238"/>
      <c r="Q127" s="238"/>
      <c r="R127" s="124"/>
      <c r="T127" s="154" t="s">
        <v>5</v>
      </c>
      <c r="U127" s="43" t="s">
        <v>43</v>
      </c>
      <c r="V127" s="155">
        <v>0</v>
      </c>
      <c r="W127" s="155">
        <f t="shared" si="1"/>
        <v>0</v>
      </c>
      <c r="X127" s="155">
        <v>7.7999999999999999E-4</v>
      </c>
      <c r="Y127" s="155">
        <f t="shared" si="2"/>
        <v>1.404E-2</v>
      </c>
      <c r="Z127" s="155">
        <v>0</v>
      </c>
      <c r="AA127" s="156">
        <f t="shared" si="3"/>
        <v>0</v>
      </c>
      <c r="AR127" s="21" t="s">
        <v>297</v>
      </c>
      <c r="AT127" s="21" t="s">
        <v>293</v>
      </c>
      <c r="AU127" s="21" t="s">
        <v>127</v>
      </c>
      <c r="AY127" s="21" t="s">
        <v>143</v>
      </c>
      <c r="BE127" s="157">
        <f t="shared" si="4"/>
        <v>0</v>
      </c>
      <c r="BF127" s="157">
        <f t="shared" si="5"/>
        <v>0</v>
      </c>
      <c r="BG127" s="157">
        <f t="shared" si="6"/>
        <v>0</v>
      </c>
      <c r="BH127" s="157">
        <f t="shared" si="7"/>
        <v>0</v>
      </c>
      <c r="BI127" s="157">
        <f t="shared" si="8"/>
        <v>0</v>
      </c>
      <c r="BJ127" s="21" t="s">
        <v>127</v>
      </c>
      <c r="BK127" s="157">
        <f t="shared" si="9"/>
        <v>0</v>
      </c>
      <c r="BL127" s="21" t="s">
        <v>148</v>
      </c>
      <c r="BM127" s="21" t="s">
        <v>410</v>
      </c>
    </row>
    <row r="128" spans="2:65" s="1" customFormat="1" ht="38.25" customHeight="1">
      <c r="B128" s="122"/>
      <c r="C128" s="166" t="s">
        <v>411</v>
      </c>
      <c r="D128" s="166" t="s">
        <v>293</v>
      </c>
      <c r="E128" s="167" t="s">
        <v>412</v>
      </c>
      <c r="F128" s="239" t="s">
        <v>413</v>
      </c>
      <c r="G128" s="239"/>
      <c r="H128" s="239"/>
      <c r="I128" s="239"/>
      <c r="J128" s="168" t="s">
        <v>147</v>
      </c>
      <c r="K128" s="169">
        <v>36</v>
      </c>
      <c r="L128" s="240"/>
      <c r="M128" s="240"/>
      <c r="N128" s="240">
        <f t="shared" si="0"/>
        <v>0</v>
      </c>
      <c r="O128" s="238"/>
      <c r="P128" s="238"/>
      <c r="Q128" s="238"/>
      <c r="R128" s="124"/>
      <c r="T128" s="154" t="s">
        <v>5</v>
      </c>
      <c r="U128" s="43" t="s">
        <v>43</v>
      </c>
      <c r="V128" s="155">
        <v>0</v>
      </c>
      <c r="W128" s="155">
        <f t="shared" si="1"/>
        <v>0</v>
      </c>
      <c r="X128" s="155">
        <v>1.2099999999999999E-3</v>
      </c>
      <c r="Y128" s="155">
        <f t="shared" si="2"/>
        <v>4.3559999999999995E-2</v>
      </c>
      <c r="Z128" s="155">
        <v>0</v>
      </c>
      <c r="AA128" s="156">
        <f t="shared" si="3"/>
        <v>0</v>
      </c>
      <c r="AR128" s="21" t="s">
        <v>297</v>
      </c>
      <c r="AT128" s="21" t="s">
        <v>293</v>
      </c>
      <c r="AU128" s="21" t="s">
        <v>127</v>
      </c>
      <c r="AY128" s="21" t="s">
        <v>143</v>
      </c>
      <c r="BE128" s="157">
        <f t="shared" si="4"/>
        <v>0</v>
      </c>
      <c r="BF128" s="157">
        <f t="shared" si="5"/>
        <v>0</v>
      </c>
      <c r="BG128" s="157">
        <f t="shared" si="6"/>
        <v>0</v>
      </c>
      <c r="BH128" s="157">
        <f t="shared" si="7"/>
        <v>0</v>
      </c>
      <c r="BI128" s="157">
        <f t="shared" si="8"/>
        <v>0</v>
      </c>
      <c r="BJ128" s="21" t="s">
        <v>127</v>
      </c>
      <c r="BK128" s="157">
        <f t="shared" si="9"/>
        <v>0</v>
      </c>
      <c r="BL128" s="21" t="s">
        <v>148</v>
      </c>
      <c r="BM128" s="21" t="s">
        <v>414</v>
      </c>
    </row>
    <row r="129" spans="2:65" s="1" customFormat="1" ht="38.25" customHeight="1">
      <c r="B129" s="122"/>
      <c r="C129" s="150" t="s">
        <v>415</v>
      </c>
      <c r="D129" s="150" t="s">
        <v>144</v>
      </c>
      <c r="E129" s="151" t="s">
        <v>416</v>
      </c>
      <c r="F129" s="237" t="s">
        <v>417</v>
      </c>
      <c r="G129" s="237"/>
      <c r="H129" s="237"/>
      <c r="I129" s="237"/>
      <c r="J129" s="152" t="s">
        <v>147</v>
      </c>
      <c r="K129" s="153">
        <v>18</v>
      </c>
      <c r="L129" s="238"/>
      <c r="M129" s="238"/>
      <c r="N129" s="238">
        <f t="shared" si="0"/>
        <v>0</v>
      </c>
      <c r="O129" s="238"/>
      <c r="P129" s="238"/>
      <c r="Q129" s="238"/>
      <c r="R129" s="124"/>
      <c r="T129" s="154" t="s">
        <v>5</v>
      </c>
      <c r="U129" s="43" t="s">
        <v>43</v>
      </c>
      <c r="V129" s="155">
        <v>0.13600000000000001</v>
      </c>
      <c r="W129" s="155">
        <f t="shared" si="1"/>
        <v>2.4480000000000004</v>
      </c>
      <c r="X129" s="155">
        <v>2.7E-4</v>
      </c>
      <c r="Y129" s="155">
        <f t="shared" si="2"/>
        <v>4.8599999999999997E-3</v>
      </c>
      <c r="Z129" s="155">
        <v>0</v>
      </c>
      <c r="AA129" s="156">
        <f t="shared" si="3"/>
        <v>0</v>
      </c>
      <c r="AR129" s="21" t="s">
        <v>148</v>
      </c>
      <c r="AT129" s="21" t="s">
        <v>144</v>
      </c>
      <c r="AU129" s="21" t="s">
        <v>127</v>
      </c>
      <c r="AY129" s="21" t="s">
        <v>143</v>
      </c>
      <c r="BE129" s="157">
        <f t="shared" si="4"/>
        <v>0</v>
      </c>
      <c r="BF129" s="157">
        <f t="shared" si="5"/>
        <v>0</v>
      </c>
      <c r="BG129" s="157">
        <f t="shared" si="6"/>
        <v>0</v>
      </c>
      <c r="BH129" s="157">
        <f t="shared" si="7"/>
        <v>0</v>
      </c>
      <c r="BI129" s="157">
        <f t="shared" si="8"/>
        <v>0</v>
      </c>
      <c r="BJ129" s="21" t="s">
        <v>127</v>
      </c>
      <c r="BK129" s="157">
        <f t="shared" si="9"/>
        <v>0</v>
      </c>
      <c r="BL129" s="21" t="s">
        <v>148</v>
      </c>
      <c r="BM129" s="21" t="s">
        <v>418</v>
      </c>
    </row>
    <row r="130" spans="2:65" s="1" customFormat="1" ht="25.5" customHeight="1">
      <c r="B130" s="122"/>
      <c r="C130" s="166" t="s">
        <v>419</v>
      </c>
      <c r="D130" s="166" t="s">
        <v>293</v>
      </c>
      <c r="E130" s="167" t="s">
        <v>420</v>
      </c>
      <c r="F130" s="239" t="s">
        <v>421</v>
      </c>
      <c r="G130" s="239"/>
      <c r="H130" s="239"/>
      <c r="I130" s="239"/>
      <c r="J130" s="168" t="s">
        <v>147</v>
      </c>
      <c r="K130" s="169">
        <v>18</v>
      </c>
      <c r="L130" s="240"/>
      <c r="M130" s="240"/>
      <c r="N130" s="240">
        <f t="shared" si="0"/>
        <v>0</v>
      </c>
      <c r="O130" s="238"/>
      <c r="P130" s="238"/>
      <c r="Q130" s="238"/>
      <c r="R130" s="124"/>
      <c r="T130" s="154" t="s">
        <v>5</v>
      </c>
      <c r="U130" s="43" t="s">
        <v>43</v>
      </c>
      <c r="V130" s="155">
        <v>0</v>
      </c>
      <c r="W130" s="155">
        <f t="shared" si="1"/>
        <v>0</v>
      </c>
      <c r="X130" s="155">
        <v>1.39E-3</v>
      </c>
      <c r="Y130" s="155">
        <f t="shared" si="2"/>
        <v>2.5020000000000001E-2</v>
      </c>
      <c r="Z130" s="155">
        <v>0</v>
      </c>
      <c r="AA130" s="156">
        <f t="shared" si="3"/>
        <v>0</v>
      </c>
      <c r="AR130" s="21" t="s">
        <v>297</v>
      </c>
      <c r="AT130" s="21" t="s">
        <v>293</v>
      </c>
      <c r="AU130" s="21" t="s">
        <v>127</v>
      </c>
      <c r="AY130" s="21" t="s">
        <v>143</v>
      </c>
      <c r="BE130" s="157">
        <f t="shared" si="4"/>
        <v>0</v>
      </c>
      <c r="BF130" s="157">
        <f t="shared" si="5"/>
        <v>0</v>
      </c>
      <c r="BG130" s="157">
        <f t="shared" si="6"/>
        <v>0</v>
      </c>
      <c r="BH130" s="157">
        <f t="shared" si="7"/>
        <v>0</v>
      </c>
      <c r="BI130" s="157">
        <f t="shared" si="8"/>
        <v>0</v>
      </c>
      <c r="BJ130" s="21" t="s">
        <v>127</v>
      </c>
      <c r="BK130" s="157">
        <f t="shared" si="9"/>
        <v>0</v>
      </c>
      <c r="BL130" s="21" t="s">
        <v>148</v>
      </c>
      <c r="BM130" s="21" t="s">
        <v>422</v>
      </c>
    </row>
    <row r="131" spans="2:65" s="1" customFormat="1" ht="25.5" customHeight="1">
      <c r="B131" s="122"/>
      <c r="C131" s="150" t="s">
        <v>423</v>
      </c>
      <c r="D131" s="150" t="s">
        <v>144</v>
      </c>
      <c r="E131" s="151" t="s">
        <v>424</v>
      </c>
      <c r="F131" s="237" t="s">
        <v>425</v>
      </c>
      <c r="G131" s="237"/>
      <c r="H131" s="237"/>
      <c r="I131" s="237"/>
      <c r="J131" s="152" t="s">
        <v>162</v>
      </c>
      <c r="K131" s="153">
        <v>273.25799999999998</v>
      </c>
      <c r="L131" s="238"/>
      <c r="M131" s="238"/>
      <c r="N131" s="238">
        <f t="shared" si="0"/>
        <v>0</v>
      </c>
      <c r="O131" s="238"/>
      <c r="P131" s="238"/>
      <c r="Q131" s="238"/>
      <c r="R131" s="124"/>
      <c r="T131" s="154" t="s">
        <v>5</v>
      </c>
      <c r="U131" s="43" t="s">
        <v>43</v>
      </c>
      <c r="V131" s="155">
        <v>0</v>
      </c>
      <c r="W131" s="155">
        <f t="shared" si="1"/>
        <v>0</v>
      </c>
      <c r="X131" s="155">
        <v>0</v>
      </c>
      <c r="Y131" s="155">
        <f t="shared" si="2"/>
        <v>0</v>
      </c>
      <c r="Z131" s="155">
        <v>0</v>
      </c>
      <c r="AA131" s="156">
        <f t="shared" si="3"/>
        <v>0</v>
      </c>
      <c r="AR131" s="21" t="s">
        <v>148</v>
      </c>
      <c r="AT131" s="21" t="s">
        <v>144</v>
      </c>
      <c r="AU131" s="21" t="s">
        <v>127</v>
      </c>
      <c r="AY131" s="21" t="s">
        <v>143</v>
      </c>
      <c r="BE131" s="157">
        <f t="shared" si="4"/>
        <v>0</v>
      </c>
      <c r="BF131" s="157">
        <f t="shared" si="5"/>
        <v>0</v>
      </c>
      <c r="BG131" s="157">
        <f t="shared" si="6"/>
        <v>0</v>
      </c>
      <c r="BH131" s="157">
        <f t="shared" si="7"/>
        <v>0</v>
      </c>
      <c r="BI131" s="157">
        <f t="shared" si="8"/>
        <v>0</v>
      </c>
      <c r="BJ131" s="21" t="s">
        <v>127</v>
      </c>
      <c r="BK131" s="157">
        <f t="shared" si="9"/>
        <v>0</v>
      </c>
      <c r="BL131" s="21" t="s">
        <v>148</v>
      </c>
      <c r="BM131" s="21" t="s">
        <v>426</v>
      </c>
    </row>
    <row r="132" spans="2:65" s="9" customFormat="1" ht="29.85" customHeight="1">
      <c r="B132" s="139"/>
      <c r="C132" s="140"/>
      <c r="D132" s="149" t="s">
        <v>389</v>
      </c>
      <c r="E132" s="149"/>
      <c r="F132" s="149"/>
      <c r="G132" s="149"/>
      <c r="H132" s="149"/>
      <c r="I132" s="149"/>
      <c r="J132" s="149"/>
      <c r="K132" s="149"/>
      <c r="L132" s="149"/>
      <c r="M132" s="149"/>
      <c r="N132" s="234">
        <f>BK132</f>
        <v>0</v>
      </c>
      <c r="O132" s="235"/>
      <c r="P132" s="235"/>
      <c r="Q132" s="235"/>
      <c r="R132" s="142"/>
      <c r="T132" s="143"/>
      <c r="U132" s="140"/>
      <c r="V132" s="140"/>
      <c r="W132" s="144">
        <f>SUM(W133:W140)</f>
        <v>41.633600000000001</v>
      </c>
      <c r="X132" s="140"/>
      <c r="Y132" s="144">
        <f>SUM(Y133:Y140)</f>
        <v>0.32985000000000003</v>
      </c>
      <c r="Z132" s="140"/>
      <c r="AA132" s="145">
        <f>SUM(AA133:AA140)</f>
        <v>1.78125</v>
      </c>
      <c r="AR132" s="146" t="s">
        <v>127</v>
      </c>
      <c r="AT132" s="147" t="s">
        <v>75</v>
      </c>
      <c r="AU132" s="147" t="s">
        <v>84</v>
      </c>
      <c r="AY132" s="146" t="s">
        <v>143</v>
      </c>
      <c r="BK132" s="148">
        <f>SUM(BK133:BK140)</f>
        <v>0</v>
      </c>
    </row>
    <row r="133" spans="2:65" s="1" customFormat="1" ht="25.5" customHeight="1">
      <c r="B133" s="122"/>
      <c r="C133" s="150" t="s">
        <v>246</v>
      </c>
      <c r="D133" s="150" t="s">
        <v>144</v>
      </c>
      <c r="E133" s="151" t="s">
        <v>427</v>
      </c>
      <c r="F133" s="237" t="s">
        <v>428</v>
      </c>
      <c r="G133" s="237"/>
      <c r="H133" s="237"/>
      <c r="I133" s="237"/>
      <c r="J133" s="152" t="s">
        <v>207</v>
      </c>
      <c r="K133" s="153">
        <v>5</v>
      </c>
      <c r="L133" s="238"/>
      <c r="M133" s="238"/>
      <c r="N133" s="238">
        <f t="shared" ref="N133:N140" si="10">ROUND(L133*K133,2)</f>
        <v>0</v>
      </c>
      <c r="O133" s="238"/>
      <c r="P133" s="238"/>
      <c r="Q133" s="238"/>
      <c r="R133" s="124"/>
      <c r="T133" s="154" t="s">
        <v>5</v>
      </c>
      <c r="U133" s="43" t="s">
        <v>43</v>
      </c>
      <c r="V133" s="155">
        <v>2.915</v>
      </c>
      <c r="W133" s="155">
        <f t="shared" ref="W133:W140" si="11">V133*K133</f>
        <v>14.574999999999999</v>
      </c>
      <c r="X133" s="155">
        <v>1.7000000000000001E-4</v>
      </c>
      <c r="Y133" s="155">
        <f t="shared" ref="Y133:Y140" si="12">X133*K133</f>
        <v>8.5000000000000006E-4</v>
      </c>
      <c r="Z133" s="155">
        <v>0.35625000000000001</v>
      </c>
      <c r="AA133" s="156">
        <f t="shared" ref="AA133:AA140" si="13">Z133*K133</f>
        <v>1.78125</v>
      </c>
      <c r="AR133" s="21" t="s">
        <v>148</v>
      </c>
      <c r="AT133" s="21" t="s">
        <v>144</v>
      </c>
      <c r="AU133" s="21" t="s">
        <v>127</v>
      </c>
      <c r="AY133" s="21" t="s">
        <v>143</v>
      </c>
      <c r="BE133" s="157">
        <f t="shared" ref="BE133:BE140" si="14">IF(U133="základní",N133,0)</f>
        <v>0</v>
      </c>
      <c r="BF133" s="157">
        <f t="shared" ref="BF133:BF140" si="15">IF(U133="snížená",N133,0)</f>
        <v>0</v>
      </c>
      <c r="BG133" s="157">
        <f t="shared" ref="BG133:BG140" si="16">IF(U133="zákl. přenesená",N133,0)</f>
        <v>0</v>
      </c>
      <c r="BH133" s="157">
        <f t="shared" ref="BH133:BH140" si="17">IF(U133="sníž. přenesená",N133,0)</f>
        <v>0</v>
      </c>
      <c r="BI133" s="157">
        <f t="shared" ref="BI133:BI140" si="18">IF(U133="nulová",N133,0)</f>
        <v>0</v>
      </c>
      <c r="BJ133" s="21" t="s">
        <v>127</v>
      </c>
      <c r="BK133" s="157">
        <f t="shared" ref="BK133:BK140" si="19">ROUND(L133*K133,2)</f>
        <v>0</v>
      </c>
      <c r="BL133" s="21" t="s">
        <v>148</v>
      </c>
      <c r="BM133" s="21" t="s">
        <v>429</v>
      </c>
    </row>
    <row r="134" spans="2:65" s="1" customFormat="1" ht="25.5" customHeight="1">
      <c r="B134" s="122"/>
      <c r="C134" s="150" t="s">
        <v>84</v>
      </c>
      <c r="D134" s="150" t="s">
        <v>144</v>
      </c>
      <c r="E134" s="151" t="s">
        <v>430</v>
      </c>
      <c r="F134" s="237" t="s">
        <v>431</v>
      </c>
      <c r="G134" s="237"/>
      <c r="H134" s="237"/>
      <c r="I134" s="237"/>
      <c r="J134" s="152" t="s">
        <v>290</v>
      </c>
      <c r="K134" s="153">
        <v>2</v>
      </c>
      <c r="L134" s="238"/>
      <c r="M134" s="238"/>
      <c r="N134" s="238">
        <f t="shared" si="10"/>
        <v>0</v>
      </c>
      <c r="O134" s="238"/>
      <c r="P134" s="238"/>
      <c r="Q134" s="238"/>
      <c r="R134" s="124"/>
      <c r="T134" s="154" t="s">
        <v>5</v>
      </c>
      <c r="U134" s="43" t="s">
        <v>43</v>
      </c>
      <c r="V134" s="155">
        <v>6.2359999999999998</v>
      </c>
      <c r="W134" s="155">
        <f t="shared" si="11"/>
        <v>12.472</v>
      </c>
      <c r="X134" s="155">
        <v>2.5500000000000002E-3</v>
      </c>
      <c r="Y134" s="155">
        <f t="shared" si="12"/>
        <v>5.1000000000000004E-3</v>
      </c>
      <c r="Z134" s="155">
        <v>0</v>
      </c>
      <c r="AA134" s="156">
        <f t="shared" si="13"/>
        <v>0</v>
      </c>
      <c r="AR134" s="21" t="s">
        <v>148</v>
      </c>
      <c r="AT134" s="21" t="s">
        <v>144</v>
      </c>
      <c r="AU134" s="21" t="s">
        <v>127</v>
      </c>
      <c r="AY134" s="21" t="s">
        <v>143</v>
      </c>
      <c r="BE134" s="157">
        <f t="shared" si="14"/>
        <v>0</v>
      </c>
      <c r="BF134" s="157">
        <f t="shared" si="15"/>
        <v>0</v>
      </c>
      <c r="BG134" s="157">
        <f t="shared" si="16"/>
        <v>0</v>
      </c>
      <c r="BH134" s="157">
        <f t="shared" si="17"/>
        <v>0</v>
      </c>
      <c r="BI134" s="157">
        <f t="shared" si="18"/>
        <v>0</v>
      </c>
      <c r="BJ134" s="21" t="s">
        <v>127</v>
      </c>
      <c r="BK134" s="157">
        <f t="shared" si="19"/>
        <v>0</v>
      </c>
      <c r="BL134" s="21" t="s">
        <v>148</v>
      </c>
      <c r="BM134" s="21" t="s">
        <v>432</v>
      </c>
    </row>
    <row r="135" spans="2:65" s="1" customFormat="1" ht="76.5" customHeight="1">
      <c r="B135" s="122"/>
      <c r="C135" s="166" t="s">
        <v>127</v>
      </c>
      <c r="D135" s="166" t="s">
        <v>293</v>
      </c>
      <c r="E135" s="167" t="s">
        <v>433</v>
      </c>
      <c r="F135" s="239" t="s">
        <v>434</v>
      </c>
      <c r="G135" s="239"/>
      <c r="H135" s="239"/>
      <c r="I135" s="239"/>
      <c r="J135" s="168" t="s">
        <v>207</v>
      </c>
      <c r="K135" s="169">
        <v>2</v>
      </c>
      <c r="L135" s="240"/>
      <c r="M135" s="240"/>
      <c r="N135" s="240">
        <f t="shared" si="10"/>
        <v>0</v>
      </c>
      <c r="O135" s="238"/>
      <c r="P135" s="238"/>
      <c r="Q135" s="238"/>
      <c r="R135" s="124"/>
      <c r="T135" s="154" t="s">
        <v>5</v>
      </c>
      <c r="U135" s="43" t="s">
        <v>43</v>
      </c>
      <c r="V135" s="155">
        <v>0</v>
      </c>
      <c r="W135" s="155">
        <f t="shared" si="11"/>
        <v>0</v>
      </c>
      <c r="X135" s="155">
        <v>0.1</v>
      </c>
      <c r="Y135" s="155">
        <f t="shared" si="12"/>
        <v>0.2</v>
      </c>
      <c r="Z135" s="155">
        <v>0</v>
      </c>
      <c r="AA135" s="156">
        <f t="shared" si="13"/>
        <v>0</v>
      </c>
      <c r="AR135" s="21" t="s">
        <v>297</v>
      </c>
      <c r="AT135" s="21" t="s">
        <v>293</v>
      </c>
      <c r="AU135" s="21" t="s">
        <v>127</v>
      </c>
      <c r="AY135" s="21" t="s">
        <v>143</v>
      </c>
      <c r="BE135" s="157">
        <f t="shared" si="14"/>
        <v>0</v>
      </c>
      <c r="BF135" s="157">
        <f t="shared" si="15"/>
        <v>0</v>
      </c>
      <c r="BG135" s="157">
        <f t="shared" si="16"/>
        <v>0</v>
      </c>
      <c r="BH135" s="157">
        <f t="shared" si="17"/>
        <v>0</v>
      </c>
      <c r="BI135" s="157">
        <f t="shared" si="18"/>
        <v>0</v>
      </c>
      <c r="BJ135" s="21" t="s">
        <v>127</v>
      </c>
      <c r="BK135" s="157">
        <f t="shared" si="19"/>
        <v>0</v>
      </c>
      <c r="BL135" s="21" t="s">
        <v>148</v>
      </c>
      <c r="BM135" s="21" t="s">
        <v>435</v>
      </c>
    </row>
    <row r="136" spans="2:65" s="1" customFormat="1" ht="51" customHeight="1">
      <c r="B136" s="122"/>
      <c r="C136" s="166" t="s">
        <v>155</v>
      </c>
      <c r="D136" s="166" t="s">
        <v>293</v>
      </c>
      <c r="E136" s="167" t="s">
        <v>436</v>
      </c>
      <c r="F136" s="239" t="s">
        <v>437</v>
      </c>
      <c r="G136" s="239"/>
      <c r="H136" s="239"/>
      <c r="I136" s="239"/>
      <c r="J136" s="168" t="s">
        <v>438</v>
      </c>
      <c r="K136" s="169">
        <v>2</v>
      </c>
      <c r="L136" s="240"/>
      <c r="M136" s="240"/>
      <c r="N136" s="240">
        <f t="shared" si="10"/>
        <v>0</v>
      </c>
      <c r="O136" s="238"/>
      <c r="P136" s="238"/>
      <c r="Q136" s="238"/>
      <c r="R136" s="124"/>
      <c r="T136" s="154" t="s">
        <v>5</v>
      </c>
      <c r="U136" s="43" t="s">
        <v>43</v>
      </c>
      <c r="V136" s="155">
        <v>0</v>
      </c>
      <c r="W136" s="155">
        <f t="shared" si="11"/>
        <v>0</v>
      </c>
      <c r="X136" s="155">
        <v>0.06</v>
      </c>
      <c r="Y136" s="155">
        <f t="shared" si="12"/>
        <v>0.12</v>
      </c>
      <c r="Z136" s="155">
        <v>0</v>
      </c>
      <c r="AA136" s="156">
        <f t="shared" si="13"/>
        <v>0</v>
      </c>
      <c r="AR136" s="21" t="s">
        <v>297</v>
      </c>
      <c r="AT136" s="21" t="s">
        <v>293</v>
      </c>
      <c r="AU136" s="21" t="s">
        <v>127</v>
      </c>
      <c r="AY136" s="21" t="s">
        <v>143</v>
      </c>
      <c r="BE136" s="157">
        <f t="shared" si="14"/>
        <v>0</v>
      </c>
      <c r="BF136" s="157">
        <f t="shared" si="15"/>
        <v>0</v>
      </c>
      <c r="BG136" s="157">
        <f t="shared" si="16"/>
        <v>0</v>
      </c>
      <c r="BH136" s="157">
        <f t="shared" si="17"/>
        <v>0</v>
      </c>
      <c r="BI136" s="157">
        <f t="shared" si="18"/>
        <v>0</v>
      </c>
      <c r="BJ136" s="21" t="s">
        <v>127</v>
      </c>
      <c r="BK136" s="157">
        <f t="shared" si="19"/>
        <v>0</v>
      </c>
      <c r="BL136" s="21" t="s">
        <v>148</v>
      </c>
      <c r="BM136" s="21" t="s">
        <v>439</v>
      </c>
    </row>
    <row r="137" spans="2:65" s="1" customFormat="1" ht="16.5" customHeight="1">
      <c r="B137" s="122"/>
      <c r="C137" s="150" t="s">
        <v>159</v>
      </c>
      <c r="D137" s="150" t="s">
        <v>144</v>
      </c>
      <c r="E137" s="151" t="s">
        <v>440</v>
      </c>
      <c r="F137" s="237" t="s">
        <v>441</v>
      </c>
      <c r="G137" s="237"/>
      <c r="H137" s="237"/>
      <c r="I137" s="237"/>
      <c r="J137" s="152" t="s">
        <v>147</v>
      </c>
      <c r="K137" s="153">
        <v>10</v>
      </c>
      <c r="L137" s="238"/>
      <c r="M137" s="238"/>
      <c r="N137" s="238">
        <f t="shared" si="10"/>
        <v>0</v>
      </c>
      <c r="O137" s="238"/>
      <c r="P137" s="238"/>
      <c r="Q137" s="238"/>
      <c r="R137" s="124"/>
      <c r="T137" s="154" t="s">
        <v>5</v>
      </c>
      <c r="U137" s="43" t="s">
        <v>43</v>
      </c>
      <c r="V137" s="155">
        <v>3.1E-2</v>
      </c>
      <c r="W137" s="155">
        <f t="shared" si="11"/>
        <v>0.31</v>
      </c>
      <c r="X137" s="155">
        <v>3.8999999999999999E-4</v>
      </c>
      <c r="Y137" s="155">
        <f t="shared" si="12"/>
        <v>3.8999999999999998E-3</v>
      </c>
      <c r="Z137" s="155">
        <v>0</v>
      </c>
      <c r="AA137" s="156">
        <f t="shared" si="13"/>
        <v>0</v>
      </c>
      <c r="AR137" s="21" t="s">
        <v>148</v>
      </c>
      <c r="AT137" s="21" t="s">
        <v>144</v>
      </c>
      <c r="AU137" s="21" t="s">
        <v>127</v>
      </c>
      <c r="AY137" s="21" t="s">
        <v>143</v>
      </c>
      <c r="BE137" s="157">
        <f t="shared" si="14"/>
        <v>0</v>
      </c>
      <c r="BF137" s="157">
        <f t="shared" si="15"/>
        <v>0</v>
      </c>
      <c r="BG137" s="157">
        <f t="shared" si="16"/>
        <v>0</v>
      </c>
      <c r="BH137" s="157">
        <f t="shared" si="17"/>
        <v>0</v>
      </c>
      <c r="BI137" s="157">
        <f t="shared" si="18"/>
        <v>0</v>
      </c>
      <c r="BJ137" s="21" t="s">
        <v>127</v>
      </c>
      <c r="BK137" s="157">
        <f t="shared" si="19"/>
        <v>0</v>
      </c>
      <c r="BL137" s="21" t="s">
        <v>148</v>
      </c>
      <c r="BM137" s="21" t="s">
        <v>442</v>
      </c>
    </row>
    <row r="138" spans="2:65" s="1" customFormat="1" ht="25.5" customHeight="1">
      <c r="B138" s="122"/>
      <c r="C138" s="150" t="s">
        <v>250</v>
      </c>
      <c r="D138" s="150" t="s">
        <v>144</v>
      </c>
      <c r="E138" s="151" t="s">
        <v>443</v>
      </c>
      <c r="F138" s="237" t="s">
        <v>444</v>
      </c>
      <c r="G138" s="237"/>
      <c r="H138" s="237"/>
      <c r="I138" s="237"/>
      <c r="J138" s="152" t="s">
        <v>207</v>
      </c>
      <c r="K138" s="153">
        <v>5</v>
      </c>
      <c r="L138" s="238"/>
      <c r="M138" s="238"/>
      <c r="N138" s="238">
        <f t="shared" si="10"/>
        <v>0</v>
      </c>
      <c r="O138" s="238"/>
      <c r="P138" s="238"/>
      <c r="Q138" s="238"/>
      <c r="R138" s="124"/>
      <c r="T138" s="154" t="s">
        <v>5</v>
      </c>
      <c r="U138" s="43" t="s">
        <v>43</v>
      </c>
      <c r="V138" s="155">
        <v>1.258</v>
      </c>
      <c r="W138" s="155">
        <f t="shared" si="11"/>
        <v>6.29</v>
      </c>
      <c r="X138" s="155">
        <v>0</v>
      </c>
      <c r="Y138" s="155">
        <f t="shared" si="12"/>
        <v>0</v>
      </c>
      <c r="Z138" s="155">
        <v>0</v>
      </c>
      <c r="AA138" s="156">
        <f t="shared" si="13"/>
        <v>0</v>
      </c>
      <c r="AR138" s="21" t="s">
        <v>148</v>
      </c>
      <c r="AT138" s="21" t="s">
        <v>144</v>
      </c>
      <c r="AU138" s="21" t="s">
        <v>127</v>
      </c>
      <c r="AY138" s="21" t="s">
        <v>143</v>
      </c>
      <c r="BE138" s="157">
        <f t="shared" si="14"/>
        <v>0</v>
      </c>
      <c r="BF138" s="157">
        <f t="shared" si="15"/>
        <v>0</v>
      </c>
      <c r="BG138" s="157">
        <f t="shared" si="16"/>
        <v>0</v>
      </c>
      <c r="BH138" s="157">
        <f t="shared" si="17"/>
        <v>0</v>
      </c>
      <c r="BI138" s="157">
        <f t="shared" si="18"/>
        <v>0</v>
      </c>
      <c r="BJ138" s="21" t="s">
        <v>127</v>
      </c>
      <c r="BK138" s="157">
        <f t="shared" si="19"/>
        <v>0</v>
      </c>
      <c r="BL138" s="21" t="s">
        <v>148</v>
      </c>
      <c r="BM138" s="21" t="s">
        <v>445</v>
      </c>
    </row>
    <row r="139" spans="2:65" s="1" customFormat="1" ht="38.25" customHeight="1">
      <c r="B139" s="122"/>
      <c r="C139" s="150" t="s">
        <v>254</v>
      </c>
      <c r="D139" s="150" t="s">
        <v>144</v>
      </c>
      <c r="E139" s="151" t="s">
        <v>446</v>
      </c>
      <c r="F139" s="237" t="s">
        <v>447</v>
      </c>
      <c r="G139" s="237"/>
      <c r="H139" s="237"/>
      <c r="I139" s="237"/>
      <c r="J139" s="152" t="s">
        <v>281</v>
      </c>
      <c r="K139" s="153">
        <v>0.6</v>
      </c>
      <c r="L139" s="238"/>
      <c r="M139" s="238"/>
      <c r="N139" s="238">
        <f t="shared" si="10"/>
        <v>0</v>
      </c>
      <c r="O139" s="238"/>
      <c r="P139" s="238"/>
      <c r="Q139" s="238"/>
      <c r="R139" s="124"/>
      <c r="T139" s="154" t="s">
        <v>5</v>
      </c>
      <c r="U139" s="43" t="s">
        <v>43</v>
      </c>
      <c r="V139" s="155">
        <v>13.311</v>
      </c>
      <c r="W139" s="155">
        <f t="shared" si="11"/>
        <v>7.9865999999999993</v>
      </c>
      <c r="X139" s="155">
        <v>0</v>
      </c>
      <c r="Y139" s="155">
        <f t="shared" si="12"/>
        <v>0</v>
      </c>
      <c r="Z139" s="155">
        <v>0</v>
      </c>
      <c r="AA139" s="156">
        <f t="shared" si="13"/>
        <v>0</v>
      </c>
      <c r="AR139" s="21" t="s">
        <v>148</v>
      </c>
      <c r="AT139" s="21" t="s">
        <v>144</v>
      </c>
      <c r="AU139" s="21" t="s">
        <v>127</v>
      </c>
      <c r="AY139" s="21" t="s">
        <v>143</v>
      </c>
      <c r="BE139" s="157">
        <f t="shared" si="14"/>
        <v>0</v>
      </c>
      <c r="BF139" s="157">
        <f t="shared" si="15"/>
        <v>0</v>
      </c>
      <c r="BG139" s="157">
        <f t="shared" si="16"/>
        <v>0</v>
      </c>
      <c r="BH139" s="157">
        <f t="shared" si="17"/>
        <v>0</v>
      </c>
      <c r="BI139" s="157">
        <f t="shared" si="18"/>
        <v>0</v>
      </c>
      <c r="BJ139" s="21" t="s">
        <v>127</v>
      </c>
      <c r="BK139" s="157">
        <f t="shared" si="19"/>
        <v>0</v>
      </c>
      <c r="BL139" s="21" t="s">
        <v>148</v>
      </c>
      <c r="BM139" s="21" t="s">
        <v>448</v>
      </c>
    </row>
    <row r="140" spans="2:65" s="1" customFormat="1" ht="25.5" customHeight="1">
      <c r="B140" s="122"/>
      <c r="C140" s="150" t="s">
        <v>168</v>
      </c>
      <c r="D140" s="150" t="s">
        <v>144</v>
      </c>
      <c r="E140" s="151" t="s">
        <v>449</v>
      </c>
      <c r="F140" s="237" t="s">
        <v>450</v>
      </c>
      <c r="G140" s="237"/>
      <c r="H140" s="237"/>
      <c r="I140" s="237"/>
      <c r="J140" s="152" t="s">
        <v>162</v>
      </c>
      <c r="K140" s="153">
        <v>3506.02</v>
      </c>
      <c r="L140" s="238"/>
      <c r="M140" s="238"/>
      <c r="N140" s="238">
        <f t="shared" si="10"/>
        <v>0</v>
      </c>
      <c r="O140" s="238"/>
      <c r="P140" s="238"/>
      <c r="Q140" s="238"/>
      <c r="R140" s="124"/>
      <c r="T140" s="154" t="s">
        <v>5</v>
      </c>
      <c r="U140" s="43" t="s">
        <v>43</v>
      </c>
      <c r="V140" s="155">
        <v>0</v>
      </c>
      <c r="W140" s="155">
        <f t="shared" si="11"/>
        <v>0</v>
      </c>
      <c r="X140" s="155">
        <v>0</v>
      </c>
      <c r="Y140" s="155">
        <f t="shared" si="12"/>
        <v>0</v>
      </c>
      <c r="Z140" s="155">
        <v>0</v>
      </c>
      <c r="AA140" s="156">
        <f t="shared" si="13"/>
        <v>0</v>
      </c>
      <c r="AR140" s="21" t="s">
        <v>148</v>
      </c>
      <c r="AT140" s="21" t="s">
        <v>144</v>
      </c>
      <c r="AU140" s="21" t="s">
        <v>127</v>
      </c>
      <c r="AY140" s="21" t="s">
        <v>143</v>
      </c>
      <c r="BE140" s="157">
        <f t="shared" si="14"/>
        <v>0</v>
      </c>
      <c r="BF140" s="157">
        <f t="shared" si="15"/>
        <v>0</v>
      </c>
      <c r="BG140" s="157">
        <f t="shared" si="16"/>
        <v>0</v>
      </c>
      <c r="BH140" s="157">
        <f t="shared" si="17"/>
        <v>0</v>
      </c>
      <c r="BI140" s="157">
        <f t="shared" si="18"/>
        <v>0</v>
      </c>
      <c r="BJ140" s="21" t="s">
        <v>127</v>
      </c>
      <c r="BK140" s="157">
        <f t="shared" si="19"/>
        <v>0</v>
      </c>
      <c r="BL140" s="21" t="s">
        <v>148</v>
      </c>
      <c r="BM140" s="21" t="s">
        <v>451</v>
      </c>
    </row>
    <row r="141" spans="2:65" s="9" customFormat="1" ht="29.85" customHeight="1">
      <c r="B141" s="139"/>
      <c r="C141" s="140"/>
      <c r="D141" s="149" t="s">
        <v>390</v>
      </c>
      <c r="E141" s="149"/>
      <c r="F141" s="149"/>
      <c r="G141" s="149"/>
      <c r="H141" s="149"/>
      <c r="I141" s="149"/>
      <c r="J141" s="149"/>
      <c r="K141" s="149"/>
      <c r="L141" s="149"/>
      <c r="M141" s="149"/>
      <c r="N141" s="234">
        <f>BK141</f>
        <v>0</v>
      </c>
      <c r="O141" s="235"/>
      <c r="P141" s="235"/>
      <c r="Q141" s="235"/>
      <c r="R141" s="142"/>
      <c r="T141" s="143"/>
      <c r="U141" s="140"/>
      <c r="V141" s="140"/>
      <c r="W141" s="144">
        <f>SUM(W142:W168)</f>
        <v>51.106850000000009</v>
      </c>
      <c r="X141" s="140"/>
      <c r="Y141" s="144">
        <f>SUM(Y142:Y168)</f>
        <v>0.63334000000000001</v>
      </c>
      <c r="Z141" s="140"/>
      <c r="AA141" s="145">
        <f>SUM(AA142:AA168)</f>
        <v>1.7113999999999998</v>
      </c>
      <c r="AR141" s="146" t="s">
        <v>127</v>
      </c>
      <c r="AT141" s="147" t="s">
        <v>75</v>
      </c>
      <c r="AU141" s="147" t="s">
        <v>84</v>
      </c>
      <c r="AY141" s="146" t="s">
        <v>143</v>
      </c>
      <c r="BK141" s="148">
        <f>SUM(BK142:BK168)</f>
        <v>0</v>
      </c>
    </row>
    <row r="142" spans="2:65" s="1" customFormat="1" ht="51" customHeight="1">
      <c r="B142" s="122"/>
      <c r="C142" s="150" t="s">
        <v>452</v>
      </c>
      <c r="D142" s="150" t="s">
        <v>144</v>
      </c>
      <c r="E142" s="151" t="s">
        <v>453</v>
      </c>
      <c r="F142" s="237" t="s">
        <v>454</v>
      </c>
      <c r="G142" s="237"/>
      <c r="H142" s="237"/>
      <c r="I142" s="237"/>
      <c r="J142" s="152" t="s">
        <v>290</v>
      </c>
      <c r="K142" s="153">
        <v>1</v>
      </c>
      <c r="L142" s="238"/>
      <c r="M142" s="238"/>
      <c r="N142" s="238">
        <f t="shared" ref="N142:N168" si="20">ROUND(L142*K142,2)</f>
        <v>0</v>
      </c>
      <c r="O142" s="238"/>
      <c r="P142" s="238"/>
      <c r="Q142" s="238"/>
      <c r="R142" s="124"/>
      <c r="T142" s="154" t="s">
        <v>5</v>
      </c>
      <c r="U142" s="43" t="s">
        <v>43</v>
      </c>
      <c r="V142" s="155">
        <v>13.238</v>
      </c>
      <c r="W142" s="155">
        <f t="shared" ref="W142:W168" si="21">V142*K142</f>
        <v>13.238</v>
      </c>
      <c r="X142" s="155">
        <v>9.1689999999999994E-2</v>
      </c>
      <c r="Y142" s="155">
        <f t="shared" ref="Y142:Y168" si="22">X142*K142</f>
        <v>9.1689999999999994E-2</v>
      </c>
      <c r="Z142" s="155">
        <v>0</v>
      </c>
      <c r="AA142" s="156">
        <f t="shared" ref="AA142:AA168" si="23">Z142*K142</f>
        <v>0</v>
      </c>
      <c r="AR142" s="21" t="s">
        <v>148</v>
      </c>
      <c r="AT142" s="21" t="s">
        <v>144</v>
      </c>
      <c r="AU142" s="21" t="s">
        <v>127</v>
      </c>
      <c r="AY142" s="21" t="s">
        <v>143</v>
      </c>
      <c r="BE142" s="157">
        <f t="shared" ref="BE142:BE168" si="24">IF(U142="základní",N142,0)</f>
        <v>0</v>
      </c>
      <c r="BF142" s="157">
        <f t="shared" ref="BF142:BF168" si="25">IF(U142="snížená",N142,0)</f>
        <v>0</v>
      </c>
      <c r="BG142" s="157">
        <f t="shared" ref="BG142:BG168" si="26">IF(U142="zákl. přenesená",N142,0)</f>
        <v>0</v>
      </c>
      <c r="BH142" s="157">
        <f t="shared" ref="BH142:BH168" si="27">IF(U142="sníž. přenesená",N142,0)</f>
        <v>0</v>
      </c>
      <c r="BI142" s="157">
        <f t="shared" ref="BI142:BI168" si="28">IF(U142="nulová",N142,0)</f>
        <v>0</v>
      </c>
      <c r="BJ142" s="21" t="s">
        <v>127</v>
      </c>
      <c r="BK142" s="157">
        <f t="shared" ref="BK142:BK168" si="29">ROUND(L142*K142,2)</f>
        <v>0</v>
      </c>
      <c r="BL142" s="21" t="s">
        <v>148</v>
      </c>
      <c r="BM142" s="21" t="s">
        <v>455</v>
      </c>
    </row>
    <row r="143" spans="2:65" s="1" customFormat="1" ht="25.5" customHeight="1">
      <c r="B143" s="122"/>
      <c r="C143" s="150" t="s">
        <v>258</v>
      </c>
      <c r="D143" s="150" t="s">
        <v>144</v>
      </c>
      <c r="E143" s="151" t="s">
        <v>456</v>
      </c>
      <c r="F143" s="237" t="s">
        <v>457</v>
      </c>
      <c r="G143" s="237"/>
      <c r="H143" s="237"/>
      <c r="I143" s="237"/>
      <c r="J143" s="152" t="s">
        <v>147</v>
      </c>
      <c r="K143" s="153">
        <v>6</v>
      </c>
      <c r="L143" s="238"/>
      <c r="M143" s="238"/>
      <c r="N143" s="238">
        <f t="shared" si="20"/>
        <v>0</v>
      </c>
      <c r="O143" s="238"/>
      <c r="P143" s="238"/>
      <c r="Q143" s="238"/>
      <c r="R143" s="124"/>
      <c r="T143" s="154" t="s">
        <v>5</v>
      </c>
      <c r="U143" s="43" t="s">
        <v>43</v>
      </c>
      <c r="V143" s="155">
        <v>0.35</v>
      </c>
      <c r="W143" s="155">
        <f t="shared" si="21"/>
        <v>2.0999999999999996</v>
      </c>
      <c r="X143" s="155">
        <v>0</v>
      </c>
      <c r="Y143" s="155">
        <f t="shared" si="22"/>
        <v>0</v>
      </c>
      <c r="Z143" s="155">
        <v>9.3579999999999997E-2</v>
      </c>
      <c r="AA143" s="156">
        <f t="shared" si="23"/>
        <v>0.56147999999999998</v>
      </c>
      <c r="AR143" s="21" t="s">
        <v>148</v>
      </c>
      <c r="AT143" s="21" t="s">
        <v>144</v>
      </c>
      <c r="AU143" s="21" t="s">
        <v>127</v>
      </c>
      <c r="AY143" s="21" t="s">
        <v>143</v>
      </c>
      <c r="BE143" s="157">
        <f t="shared" si="24"/>
        <v>0</v>
      </c>
      <c r="BF143" s="157">
        <f t="shared" si="25"/>
        <v>0</v>
      </c>
      <c r="BG143" s="157">
        <f t="shared" si="26"/>
        <v>0</v>
      </c>
      <c r="BH143" s="157">
        <f t="shared" si="27"/>
        <v>0</v>
      </c>
      <c r="BI143" s="157">
        <f t="shared" si="28"/>
        <v>0</v>
      </c>
      <c r="BJ143" s="21" t="s">
        <v>127</v>
      </c>
      <c r="BK143" s="157">
        <f t="shared" si="29"/>
        <v>0</v>
      </c>
      <c r="BL143" s="21" t="s">
        <v>148</v>
      </c>
      <c r="BM143" s="21" t="s">
        <v>458</v>
      </c>
    </row>
    <row r="144" spans="2:65" s="1" customFormat="1" ht="25.5" customHeight="1">
      <c r="B144" s="122"/>
      <c r="C144" s="150" t="s">
        <v>177</v>
      </c>
      <c r="D144" s="150" t="s">
        <v>144</v>
      </c>
      <c r="E144" s="151" t="s">
        <v>459</v>
      </c>
      <c r="F144" s="237" t="s">
        <v>460</v>
      </c>
      <c r="G144" s="237"/>
      <c r="H144" s="237"/>
      <c r="I144" s="237"/>
      <c r="J144" s="152" t="s">
        <v>207</v>
      </c>
      <c r="K144" s="153">
        <v>2</v>
      </c>
      <c r="L144" s="238"/>
      <c r="M144" s="238"/>
      <c r="N144" s="238">
        <f t="shared" si="20"/>
        <v>0</v>
      </c>
      <c r="O144" s="238"/>
      <c r="P144" s="238"/>
      <c r="Q144" s="238"/>
      <c r="R144" s="124"/>
      <c r="T144" s="154" t="s">
        <v>5</v>
      </c>
      <c r="U144" s="43" t="s">
        <v>43</v>
      </c>
      <c r="V144" s="155">
        <v>2.4119999999999999</v>
      </c>
      <c r="W144" s="155">
        <f t="shared" si="21"/>
        <v>4.8239999999999998</v>
      </c>
      <c r="X144" s="155">
        <v>3.1809999999999998E-2</v>
      </c>
      <c r="Y144" s="155">
        <f t="shared" si="22"/>
        <v>6.3619999999999996E-2</v>
      </c>
      <c r="Z144" s="155">
        <v>0</v>
      </c>
      <c r="AA144" s="156">
        <f t="shared" si="23"/>
        <v>0</v>
      </c>
      <c r="AR144" s="21" t="s">
        <v>148</v>
      </c>
      <c r="AT144" s="21" t="s">
        <v>144</v>
      </c>
      <c r="AU144" s="21" t="s">
        <v>127</v>
      </c>
      <c r="AY144" s="21" t="s">
        <v>143</v>
      </c>
      <c r="BE144" s="157">
        <f t="shared" si="24"/>
        <v>0</v>
      </c>
      <c r="BF144" s="157">
        <f t="shared" si="25"/>
        <v>0</v>
      </c>
      <c r="BG144" s="157">
        <f t="shared" si="26"/>
        <v>0</v>
      </c>
      <c r="BH144" s="157">
        <f t="shared" si="27"/>
        <v>0</v>
      </c>
      <c r="BI144" s="157">
        <f t="shared" si="28"/>
        <v>0</v>
      </c>
      <c r="BJ144" s="21" t="s">
        <v>127</v>
      </c>
      <c r="BK144" s="157">
        <f t="shared" si="29"/>
        <v>0</v>
      </c>
      <c r="BL144" s="21" t="s">
        <v>148</v>
      </c>
      <c r="BM144" s="21" t="s">
        <v>461</v>
      </c>
    </row>
    <row r="145" spans="2:65" s="1" customFormat="1" ht="25.5" customHeight="1">
      <c r="B145" s="122"/>
      <c r="C145" s="150" t="s">
        <v>181</v>
      </c>
      <c r="D145" s="150" t="s">
        <v>144</v>
      </c>
      <c r="E145" s="151" t="s">
        <v>462</v>
      </c>
      <c r="F145" s="237" t="s">
        <v>463</v>
      </c>
      <c r="G145" s="237"/>
      <c r="H145" s="237"/>
      <c r="I145" s="237"/>
      <c r="J145" s="152" t="s">
        <v>207</v>
      </c>
      <c r="K145" s="153">
        <v>6</v>
      </c>
      <c r="L145" s="238"/>
      <c r="M145" s="238"/>
      <c r="N145" s="238">
        <f t="shared" si="20"/>
        <v>0</v>
      </c>
      <c r="O145" s="238"/>
      <c r="P145" s="238"/>
      <c r="Q145" s="238"/>
      <c r="R145" s="124"/>
      <c r="T145" s="154" t="s">
        <v>5</v>
      </c>
      <c r="U145" s="43" t="s">
        <v>43</v>
      </c>
      <c r="V145" s="155">
        <v>8.7999999999999995E-2</v>
      </c>
      <c r="W145" s="155">
        <f t="shared" si="21"/>
        <v>0.52800000000000002</v>
      </c>
      <c r="X145" s="155">
        <v>7.92E-3</v>
      </c>
      <c r="Y145" s="155">
        <f t="shared" si="22"/>
        <v>4.752E-2</v>
      </c>
      <c r="Z145" s="155">
        <v>0</v>
      </c>
      <c r="AA145" s="156">
        <f t="shared" si="23"/>
        <v>0</v>
      </c>
      <c r="AR145" s="21" t="s">
        <v>148</v>
      </c>
      <c r="AT145" s="21" t="s">
        <v>144</v>
      </c>
      <c r="AU145" s="21" t="s">
        <v>127</v>
      </c>
      <c r="AY145" s="21" t="s">
        <v>143</v>
      </c>
      <c r="BE145" s="157">
        <f t="shared" si="24"/>
        <v>0</v>
      </c>
      <c r="BF145" s="157">
        <f t="shared" si="25"/>
        <v>0</v>
      </c>
      <c r="BG145" s="157">
        <f t="shared" si="26"/>
        <v>0</v>
      </c>
      <c r="BH145" s="157">
        <f t="shared" si="27"/>
        <v>0</v>
      </c>
      <c r="BI145" s="157">
        <f t="shared" si="28"/>
        <v>0</v>
      </c>
      <c r="BJ145" s="21" t="s">
        <v>127</v>
      </c>
      <c r="BK145" s="157">
        <f t="shared" si="29"/>
        <v>0</v>
      </c>
      <c r="BL145" s="21" t="s">
        <v>148</v>
      </c>
      <c r="BM145" s="21" t="s">
        <v>464</v>
      </c>
    </row>
    <row r="146" spans="2:65" s="1" customFormat="1" ht="25.5" customHeight="1">
      <c r="B146" s="122"/>
      <c r="C146" s="150" t="s">
        <v>204</v>
      </c>
      <c r="D146" s="150" t="s">
        <v>144</v>
      </c>
      <c r="E146" s="151" t="s">
        <v>465</v>
      </c>
      <c r="F146" s="237" t="s">
        <v>466</v>
      </c>
      <c r="G146" s="237"/>
      <c r="H146" s="237"/>
      <c r="I146" s="237"/>
      <c r="J146" s="152" t="s">
        <v>207</v>
      </c>
      <c r="K146" s="153">
        <v>2</v>
      </c>
      <c r="L146" s="238"/>
      <c r="M146" s="238"/>
      <c r="N146" s="238">
        <f t="shared" si="20"/>
        <v>0</v>
      </c>
      <c r="O146" s="238"/>
      <c r="P146" s="238"/>
      <c r="Q146" s="238"/>
      <c r="R146" s="124"/>
      <c r="T146" s="154" t="s">
        <v>5</v>
      </c>
      <c r="U146" s="43" t="s">
        <v>43</v>
      </c>
      <c r="V146" s="155">
        <v>0.28100000000000003</v>
      </c>
      <c r="W146" s="155">
        <f t="shared" si="21"/>
        <v>0.56200000000000006</v>
      </c>
      <c r="X146" s="155">
        <v>5.9000000000000003E-4</v>
      </c>
      <c r="Y146" s="155">
        <f t="shared" si="22"/>
        <v>1.1800000000000001E-3</v>
      </c>
      <c r="Z146" s="155">
        <v>0</v>
      </c>
      <c r="AA146" s="156">
        <f t="shared" si="23"/>
        <v>0</v>
      </c>
      <c r="AR146" s="21" t="s">
        <v>148</v>
      </c>
      <c r="AT146" s="21" t="s">
        <v>144</v>
      </c>
      <c r="AU146" s="21" t="s">
        <v>127</v>
      </c>
      <c r="AY146" s="21" t="s">
        <v>143</v>
      </c>
      <c r="BE146" s="157">
        <f t="shared" si="24"/>
        <v>0</v>
      </c>
      <c r="BF146" s="157">
        <f t="shared" si="25"/>
        <v>0</v>
      </c>
      <c r="BG146" s="157">
        <f t="shared" si="26"/>
        <v>0</v>
      </c>
      <c r="BH146" s="157">
        <f t="shared" si="27"/>
        <v>0</v>
      </c>
      <c r="BI146" s="157">
        <f t="shared" si="28"/>
        <v>0</v>
      </c>
      <c r="BJ146" s="21" t="s">
        <v>127</v>
      </c>
      <c r="BK146" s="157">
        <f t="shared" si="29"/>
        <v>0</v>
      </c>
      <c r="BL146" s="21" t="s">
        <v>148</v>
      </c>
      <c r="BM146" s="21" t="s">
        <v>467</v>
      </c>
    </row>
    <row r="147" spans="2:65" s="1" customFormat="1" ht="25.5" customHeight="1">
      <c r="B147" s="122"/>
      <c r="C147" s="150" t="s">
        <v>185</v>
      </c>
      <c r="D147" s="150" t="s">
        <v>144</v>
      </c>
      <c r="E147" s="151" t="s">
        <v>468</v>
      </c>
      <c r="F147" s="237" t="s">
        <v>469</v>
      </c>
      <c r="G147" s="237"/>
      <c r="H147" s="237"/>
      <c r="I147" s="237"/>
      <c r="J147" s="152" t="s">
        <v>207</v>
      </c>
      <c r="K147" s="153">
        <v>2</v>
      </c>
      <c r="L147" s="238"/>
      <c r="M147" s="238"/>
      <c r="N147" s="238">
        <f t="shared" si="20"/>
        <v>0</v>
      </c>
      <c r="O147" s="238"/>
      <c r="P147" s="238"/>
      <c r="Q147" s="238"/>
      <c r="R147" s="124"/>
      <c r="T147" s="154" t="s">
        <v>5</v>
      </c>
      <c r="U147" s="43" t="s">
        <v>43</v>
      </c>
      <c r="V147" s="155">
        <v>0.374</v>
      </c>
      <c r="W147" s="155">
        <f t="shared" si="21"/>
        <v>0.748</v>
      </c>
      <c r="X147" s="155">
        <v>7.7999999999999999E-4</v>
      </c>
      <c r="Y147" s="155">
        <f t="shared" si="22"/>
        <v>1.56E-3</v>
      </c>
      <c r="Z147" s="155">
        <v>0</v>
      </c>
      <c r="AA147" s="156">
        <f t="shared" si="23"/>
        <v>0</v>
      </c>
      <c r="AR147" s="21" t="s">
        <v>148</v>
      </c>
      <c r="AT147" s="21" t="s">
        <v>144</v>
      </c>
      <c r="AU147" s="21" t="s">
        <v>127</v>
      </c>
      <c r="AY147" s="21" t="s">
        <v>143</v>
      </c>
      <c r="BE147" s="157">
        <f t="shared" si="24"/>
        <v>0</v>
      </c>
      <c r="BF147" s="157">
        <f t="shared" si="25"/>
        <v>0</v>
      </c>
      <c r="BG147" s="157">
        <f t="shared" si="26"/>
        <v>0</v>
      </c>
      <c r="BH147" s="157">
        <f t="shared" si="27"/>
        <v>0</v>
      </c>
      <c r="BI147" s="157">
        <f t="shared" si="28"/>
        <v>0</v>
      </c>
      <c r="BJ147" s="21" t="s">
        <v>127</v>
      </c>
      <c r="BK147" s="157">
        <f t="shared" si="29"/>
        <v>0</v>
      </c>
      <c r="BL147" s="21" t="s">
        <v>148</v>
      </c>
      <c r="BM147" s="21" t="s">
        <v>470</v>
      </c>
    </row>
    <row r="148" spans="2:65" s="1" customFormat="1" ht="25.5" customHeight="1">
      <c r="B148" s="122"/>
      <c r="C148" s="150" t="s">
        <v>189</v>
      </c>
      <c r="D148" s="150" t="s">
        <v>144</v>
      </c>
      <c r="E148" s="151" t="s">
        <v>471</v>
      </c>
      <c r="F148" s="237" t="s">
        <v>472</v>
      </c>
      <c r="G148" s="237"/>
      <c r="H148" s="237"/>
      <c r="I148" s="237"/>
      <c r="J148" s="152" t="s">
        <v>207</v>
      </c>
      <c r="K148" s="153">
        <v>2</v>
      </c>
      <c r="L148" s="238"/>
      <c r="M148" s="238"/>
      <c r="N148" s="238">
        <f t="shared" si="20"/>
        <v>0</v>
      </c>
      <c r="O148" s="238"/>
      <c r="P148" s="238"/>
      <c r="Q148" s="238"/>
      <c r="R148" s="124"/>
      <c r="T148" s="154" t="s">
        <v>5</v>
      </c>
      <c r="U148" s="43" t="s">
        <v>43</v>
      </c>
      <c r="V148" s="155">
        <v>0.439</v>
      </c>
      <c r="W148" s="155">
        <f t="shared" si="21"/>
        <v>0.878</v>
      </c>
      <c r="X148" s="155">
        <v>1.3799999999999999E-3</v>
      </c>
      <c r="Y148" s="155">
        <f t="shared" si="22"/>
        <v>2.7599999999999999E-3</v>
      </c>
      <c r="Z148" s="155">
        <v>0</v>
      </c>
      <c r="AA148" s="156">
        <f t="shared" si="23"/>
        <v>0</v>
      </c>
      <c r="AR148" s="21" t="s">
        <v>148</v>
      </c>
      <c r="AT148" s="21" t="s">
        <v>144</v>
      </c>
      <c r="AU148" s="21" t="s">
        <v>127</v>
      </c>
      <c r="AY148" s="21" t="s">
        <v>143</v>
      </c>
      <c r="BE148" s="157">
        <f t="shared" si="24"/>
        <v>0</v>
      </c>
      <c r="BF148" s="157">
        <f t="shared" si="25"/>
        <v>0</v>
      </c>
      <c r="BG148" s="157">
        <f t="shared" si="26"/>
        <v>0</v>
      </c>
      <c r="BH148" s="157">
        <f t="shared" si="27"/>
        <v>0</v>
      </c>
      <c r="BI148" s="157">
        <f t="shared" si="28"/>
        <v>0</v>
      </c>
      <c r="BJ148" s="21" t="s">
        <v>127</v>
      </c>
      <c r="BK148" s="157">
        <f t="shared" si="29"/>
        <v>0</v>
      </c>
      <c r="BL148" s="21" t="s">
        <v>148</v>
      </c>
      <c r="BM148" s="21" t="s">
        <v>473</v>
      </c>
    </row>
    <row r="149" spans="2:65" s="1" customFormat="1" ht="25.5" customHeight="1">
      <c r="B149" s="122"/>
      <c r="C149" s="150" t="s">
        <v>193</v>
      </c>
      <c r="D149" s="150" t="s">
        <v>144</v>
      </c>
      <c r="E149" s="151" t="s">
        <v>474</v>
      </c>
      <c r="F149" s="237" t="s">
        <v>475</v>
      </c>
      <c r="G149" s="237"/>
      <c r="H149" s="237"/>
      <c r="I149" s="237"/>
      <c r="J149" s="152" t="s">
        <v>207</v>
      </c>
      <c r="K149" s="153">
        <v>4</v>
      </c>
      <c r="L149" s="238"/>
      <c r="M149" s="238"/>
      <c r="N149" s="238">
        <f t="shared" si="20"/>
        <v>0</v>
      </c>
      <c r="O149" s="238"/>
      <c r="P149" s="238"/>
      <c r="Q149" s="238"/>
      <c r="R149" s="124"/>
      <c r="T149" s="154" t="s">
        <v>5</v>
      </c>
      <c r="U149" s="43" t="s">
        <v>43</v>
      </c>
      <c r="V149" s="155">
        <v>0.53</v>
      </c>
      <c r="W149" s="155">
        <f t="shared" si="21"/>
        <v>2.12</v>
      </c>
      <c r="X149" s="155">
        <v>1.6999999999999999E-3</v>
      </c>
      <c r="Y149" s="155">
        <f t="shared" si="22"/>
        <v>6.7999999999999996E-3</v>
      </c>
      <c r="Z149" s="155">
        <v>0</v>
      </c>
      <c r="AA149" s="156">
        <f t="shared" si="23"/>
        <v>0</v>
      </c>
      <c r="AR149" s="21" t="s">
        <v>148</v>
      </c>
      <c r="AT149" s="21" t="s">
        <v>144</v>
      </c>
      <c r="AU149" s="21" t="s">
        <v>127</v>
      </c>
      <c r="AY149" s="21" t="s">
        <v>143</v>
      </c>
      <c r="BE149" s="157">
        <f t="shared" si="24"/>
        <v>0</v>
      </c>
      <c r="BF149" s="157">
        <f t="shared" si="25"/>
        <v>0</v>
      </c>
      <c r="BG149" s="157">
        <f t="shared" si="26"/>
        <v>0</v>
      </c>
      <c r="BH149" s="157">
        <f t="shared" si="27"/>
        <v>0</v>
      </c>
      <c r="BI149" s="157">
        <f t="shared" si="28"/>
        <v>0</v>
      </c>
      <c r="BJ149" s="21" t="s">
        <v>127</v>
      </c>
      <c r="BK149" s="157">
        <f t="shared" si="29"/>
        <v>0</v>
      </c>
      <c r="BL149" s="21" t="s">
        <v>148</v>
      </c>
      <c r="BM149" s="21" t="s">
        <v>476</v>
      </c>
    </row>
    <row r="150" spans="2:65" s="1" customFormat="1" ht="25.5" customHeight="1">
      <c r="B150" s="122"/>
      <c r="C150" s="150" t="s">
        <v>200</v>
      </c>
      <c r="D150" s="150" t="s">
        <v>144</v>
      </c>
      <c r="E150" s="151" t="s">
        <v>477</v>
      </c>
      <c r="F150" s="237" t="s">
        <v>478</v>
      </c>
      <c r="G150" s="237"/>
      <c r="H150" s="237"/>
      <c r="I150" s="237"/>
      <c r="J150" s="152" t="s">
        <v>207</v>
      </c>
      <c r="K150" s="153">
        <v>2</v>
      </c>
      <c r="L150" s="238"/>
      <c r="M150" s="238"/>
      <c r="N150" s="238">
        <f t="shared" si="20"/>
        <v>0</v>
      </c>
      <c r="O150" s="238"/>
      <c r="P150" s="238"/>
      <c r="Q150" s="238"/>
      <c r="R150" s="124"/>
      <c r="T150" s="154" t="s">
        <v>5</v>
      </c>
      <c r="U150" s="43" t="s">
        <v>43</v>
      </c>
      <c r="V150" s="155">
        <v>0.61399999999999999</v>
      </c>
      <c r="W150" s="155">
        <f t="shared" si="21"/>
        <v>1.228</v>
      </c>
      <c r="X150" s="155">
        <v>2.4199999999999998E-3</v>
      </c>
      <c r="Y150" s="155">
        <f t="shared" si="22"/>
        <v>4.8399999999999997E-3</v>
      </c>
      <c r="Z150" s="155">
        <v>0</v>
      </c>
      <c r="AA150" s="156">
        <f t="shared" si="23"/>
        <v>0</v>
      </c>
      <c r="AR150" s="21" t="s">
        <v>148</v>
      </c>
      <c r="AT150" s="21" t="s">
        <v>144</v>
      </c>
      <c r="AU150" s="21" t="s">
        <v>127</v>
      </c>
      <c r="AY150" s="21" t="s">
        <v>143</v>
      </c>
      <c r="BE150" s="157">
        <f t="shared" si="24"/>
        <v>0</v>
      </c>
      <c r="BF150" s="157">
        <f t="shared" si="25"/>
        <v>0</v>
      </c>
      <c r="BG150" s="157">
        <f t="shared" si="26"/>
        <v>0</v>
      </c>
      <c r="BH150" s="157">
        <f t="shared" si="27"/>
        <v>0</v>
      </c>
      <c r="BI150" s="157">
        <f t="shared" si="28"/>
        <v>0</v>
      </c>
      <c r="BJ150" s="21" t="s">
        <v>127</v>
      </c>
      <c r="BK150" s="157">
        <f t="shared" si="29"/>
        <v>0</v>
      </c>
      <c r="BL150" s="21" t="s">
        <v>148</v>
      </c>
      <c r="BM150" s="21" t="s">
        <v>479</v>
      </c>
    </row>
    <row r="151" spans="2:65" s="1" customFormat="1" ht="25.5" customHeight="1">
      <c r="B151" s="122"/>
      <c r="C151" s="150" t="s">
        <v>172</v>
      </c>
      <c r="D151" s="150" t="s">
        <v>144</v>
      </c>
      <c r="E151" s="151" t="s">
        <v>480</v>
      </c>
      <c r="F151" s="237" t="s">
        <v>481</v>
      </c>
      <c r="G151" s="237"/>
      <c r="H151" s="237"/>
      <c r="I151" s="237"/>
      <c r="J151" s="152" t="s">
        <v>207</v>
      </c>
      <c r="K151" s="153">
        <v>1</v>
      </c>
      <c r="L151" s="238"/>
      <c r="M151" s="238"/>
      <c r="N151" s="238">
        <f t="shared" si="20"/>
        <v>0</v>
      </c>
      <c r="O151" s="238"/>
      <c r="P151" s="238"/>
      <c r="Q151" s="238"/>
      <c r="R151" s="124"/>
      <c r="T151" s="154" t="s">
        <v>5</v>
      </c>
      <c r="U151" s="43" t="s">
        <v>43</v>
      </c>
      <c r="V151" s="155">
        <v>1.56</v>
      </c>
      <c r="W151" s="155">
        <f t="shared" si="21"/>
        <v>1.56</v>
      </c>
      <c r="X151" s="155">
        <v>3.7510000000000002E-2</v>
      </c>
      <c r="Y151" s="155">
        <f t="shared" si="22"/>
        <v>3.7510000000000002E-2</v>
      </c>
      <c r="Z151" s="155">
        <v>0</v>
      </c>
      <c r="AA151" s="156">
        <f t="shared" si="23"/>
        <v>0</v>
      </c>
      <c r="AR151" s="21" t="s">
        <v>148</v>
      </c>
      <c r="AT151" s="21" t="s">
        <v>144</v>
      </c>
      <c r="AU151" s="21" t="s">
        <v>127</v>
      </c>
      <c r="AY151" s="21" t="s">
        <v>143</v>
      </c>
      <c r="BE151" s="157">
        <f t="shared" si="24"/>
        <v>0</v>
      </c>
      <c r="BF151" s="157">
        <f t="shared" si="25"/>
        <v>0</v>
      </c>
      <c r="BG151" s="157">
        <f t="shared" si="26"/>
        <v>0</v>
      </c>
      <c r="BH151" s="157">
        <f t="shared" si="27"/>
        <v>0</v>
      </c>
      <c r="BI151" s="157">
        <f t="shared" si="28"/>
        <v>0</v>
      </c>
      <c r="BJ151" s="21" t="s">
        <v>127</v>
      </c>
      <c r="BK151" s="157">
        <f t="shared" si="29"/>
        <v>0</v>
      </c>
      <c r="BL151" s="21" t="s">
        <v>148</v>
      </c>
      <c r="BM151" s="21" t="s">
        <v>482</v>
      </c>
    </row>
    <row r="152" spans="2:65" s="1" customFormat="1" ht="16.5" customHeight="1">
      <c r="B152" s="122"/>
      <c r="C152" s="150" t="s">
        <v>11</v>
      </c>
      <c r="D152" s="150" t="s">
        <v>144</v>
      </c>
      <c r="E152" s="151" t="s">
        <v>483</v>
      </c>
      <c r="F152" s="237" t="s">
        <v>484</v>
      </c>
      <c r="G152" s="237"/>
      <c r="H152" s="237"/>
      <c r="I152" s="237"/>
      <c r="J152" s="152" t="s">
        <v>290</v>
      </c>
      <c r="K152" s="153">
        <v>10</v>
      </c>
      <c r="L152" s="238"/>
      <c r="M152" s="238"/>
      <c r="N152" s="238">
        <f t="shared" si="20"/>
        <v>0</v>
      </c>
      <c r="O152" s="238"/>
      <c r="P152" s="238"/>
      <c r="Q152" s="238"/>
      <c r="R152" s="124"/>
      <c r="T152" s="154" t="s">
        <v>5</v>
      </c>
      <c r="U152" s="43" t="s">
        <v>43</v>
      </c>
      <c r="V152" s="155">
        <v>0.114</v>
      </c>
      <c r="W152" s="155">
        <f t="shared" si="21"/>
        <v>1.1400000000000001</v>
      </c>
      <c r="X152" s="155">
        <v>1.1299999999999999E-3</v>
      </c>
      <c r="Y152" s="155">
        <f t="shared" si="22"/>
        <v>1.1299999999999999E-2</v>
      </c>
      <c r="Z152" s="155">
        <v>0</v>
      </c>
      <c r="AA152" s="156">
        <f t="shared" si="23"/>
        <v>0</v>
      </c>
      <c r="AR152" s="21" t="s">
        <v>148</v>
      </c>
      <c r="AT152" s="21" t="s">
        <v>144</v>
      </c>
      <c r="AU152" s="21" t="s">
        <v>127</v>
      </c>
      <c r="AY152" s="21" t="s">
        <v>143</v>
      </c>
      <c r="BE152" s="157">
        <f t="shared" si="24"/>
        <v>0</v>
      </c>
      <c r="BF152" s="157">
        <f t="shared" si="25"/>
        <v>0</v>
      </c>
      <c r="BG152" s="157">
        <f t="shared" si="26"/>
        <v>0</v>
      </c>
      <c r="BH152" s="157">
        <f t="shared" si="27"/>
        <v>0</v>
      </c>
      <c r="BI152" s="157">
        <f t="shared" si="28"/>
        <v>0</v>
      </c>
      <c r="BJ152" s="21" t="s">
        <v>127</v>
      </c>
      <c r="BK152" s="157">
        <f t="shared" si="29"/>
        <v>0</v>
      </c>
      <c r="BL152" s="21" t="s">
        <v>148</v>
      </c>
      <c r="BM152" s="21" t="s">
        <v>485</v>
      </c>
    </row>
    <row r="153" spans="2:65" s="1" customFormat="1" ht="16.5" customHeight="1">
      <c r="B153" s="122"/>
      <c r="C153" s="166" t="s">
        <v>148</v>
      </c>
      <c r="D153" s="166" t="s">
        <v>293</v>
      </c>
      <c r="E153" s="167" t="s">
        <v>486</v>
      </c>
      <c r="F153" s="239" t="s">
        <v>487</v>
      </c>
      <c r="G153" s="239"/>
      <c r="H153" s="239"/>
      <c r="I153" s="239"/>
      <c r="J153" s="168" t="s">
        <v>207</v>
      </c>
      <c r="K153" s="169">
        <v>10</v>
      </c>
      <c r="L153" s="240"/>
      <c r="M153" s="240"/>
      <c r="N153" s="240">
        <f t="shared" si="20"/>
        <v>0</v>
      </c>
      <c r="O153" s="238"/>
      <c r="P153" s="238"/>
      <c r="Q153" s="238"/>
      <c r="R153" s="124"/>
      <c r="T153" s="154" t="s">
        <v>5</v>
      </c>
      <c r="U153" s="43" t="s">
        <v>43</v>
      </c>
      <c r="V153" s="155">
        <v>0</v>
      </c>
      <c r="W153" s="155">
        <f t="shared" si="21"/>
        <v>0</v>
      </c>
      <c r="X153" s="155">
        <v>0</v>
      </c>
      <c r="Y153" s="155">
        <f t="shared" si="22"/>
        <v>0</v>
      </c>
      <c r="Z153" s="155">
        <v>0</v>
      </c>
      <c r="AA153" s="156">
        <f t="shared" si="23"/>
        <v>0</v>
      </c>
      <c r="AR153" s="21" t="s">
        <v>297</v>
      </c>
      <c r="AT153" s="21" t="s">
        <v>293</v>
      </c>
      <c r="AU153" s="21" t="s">
        <v>127</v>
      </c>
      <c r="AY153" s="21" t="s">
        <v>143</v>
      </c>
      <c r="BE153" s="157">
        <f t="shared" si="24"/>
        <v>0</v>
      </c>
      <c r="BF153" s="157">
        <f t="shared" si="25"/>
        <v>0</v>
      </c>
      <c r="BG153" s="157">
        <f t="shared" si="26"/>
        <v>0</v>
      </c>
      <c r="BH153" s="157">
        <f t="shared" si="27"/>
        <v>0</v>
      </c>
      <c r="BI153" s="157">
        <f t="shared" si="28"/>
        <v>0</v>
      </c>
      <c r="BJ153" s="21" t="s">
        <v>127</v>
      </c>
      <c r="BK153" s="157">
        <f t="shared" si="29"/>
        <v>0</v>
      </c>
      <c r="BL153" s="21" t="s">
        <v>148</v>
      </c>
      <c r="BM153" s="21" t="s">
        <v>488</v>
      </c>
    </row>
    <row r="154" spans="2:65" s="1" customFormat="1" ht="25.5" customHeight="1">
      <c r="B154" s="122"/>
      <c r="C154" s="150" t="s">
        <v>270</v>
      </c>
      <c r="D154" s="150" t="s">
        <v>144</v>
      </c>
      <c r="E154" s="151" t="s">
        <v>489</v>
      </c>
      <c r="F154" s="237" t="s">
        <v>490</v>
      </c>
      <c r="G154" s="237"/>
      <c r="H154" s="237"/>
      <c r="I154" s="237"/>
      <c r="J154" s="152" t="s">
        <v>207</v>
      </c>
      <c r="K154" s="153">
        <v>2</v>
      </c>
      <c r="L154" s="238"/>
      <c r="M154" s="238"/>
      <c r="N154" s="238">
        <f t="shared" si="20"/>
        <v>0</v>
      </c>
      <c r="O154" s="238"/>
      <c r="P154" s="238"/>
      <c r="Q154" s="238"/>
      <c r="R154" s="124"/>
      <c r="T154" s="154" t="s">
        <v>5</v>
      </c>
      <c r="U154" s="43" t="s">
        <v>43</v>
      </c>
      <c r="V154" s="155">
        <v>2.4780000000000002</v>
      </c>
      <c r="W154" s="155">
        <f t="shared" si="21"/>
        <v>4.9560000000000004</v>
      </c>
      <c r="X154" s="155">
        <v>0</v>
      </c>
      <c r="Y154" s="155">
        <f t="shared" si="22"/>
        <v>0</v>
      </c>
      <c r="Z154" s="155">
        <v>0.51195999999999997</v>
      </c>
      <c r="AA154" s="156">
        <f t="shared" si="23"/>
        <v>1.0239199999999999</v>
      </c>
      <c r="AR154" s="21" t="s">
        <v>148</v>
      </c>
      <c r="AT154" s="21" t="s">
        <v>144</v>
      </c>
      <c r="AU154" s="21" t="s">
        <v>127</v>
      </c>
      <c r="AY154" s="21" t="s">
        <v>143</v>
      </c>
      <c r="BE154" s="157">
        <f t="shared" si="24"/>
        <v>0</v>
      </c>
      <c r="BF154" s="157">
        <f t="shared" si="25"/>
        <v>0</v>
      </c>
      <c r="BG154" s="157">
        <f t="shared" si="26"/>
        <v>0</v>
      </c>
      <c r="BH154" s="157">
        <f t="shared" si="27"/>
        <v>0</v>
      </c>
      <c r="BI154" s="157">
        <f t="shared" si="28"/>
        <v>0</v>
      </c>
      <c r="BJ154" s="21" t="s">
        <v>127</v>
      </c>
      <c r="BK154" s="157">
        <f t="shared" si="29"/>
        <v>0</v>
      </c>
      <c r="BL154" s="21" t="s">
        <v>148</v>
      </c>
      <c r="BM154" s="21" t="s">
        <v>491</v>
      </c>
    </row>
    <row r="155" spans="2:65" s="1" customFormat="1" ht="25.5" customHeight="1">
      <c r="B155" s="122"/>
      <c r="C155" s="150" t="s">
        <v>266</v>
      </c>
      <c r="D155" s="150" t="s">
        <v>144</v>
      </c>
      <c r="E155" s="151" t="s">
        <v>492</v>
      </c>
      <c r="F155" s="237" t="s">
        <v>493</v>
      </c>
      <c r="G155" s="237"/>
      <c r="H155" s="237"/>
      <c r="I155" s="237"/>
      <c r="J155" s="152" t="s">
        <v>207</v>
      </c>
      <c r="K155" s="153">
        <v>2</v>
      </c>
      <c r="L155" s="238"/>
      <c r="M155" s="238"/>
      <c r="N155" s="238">
        <f t="shared" si="20"/>
        <v>0</v>
      </c>
      <c r="O155" s="238"/>
      <c r="P155" s="238"/>
      <c r="Q155" s="238"/>
      <c r="R155" s="124"/>
      <c r="T155" s="154" t="s">
        <v>5</v>
      </c>
      <c r="U155" s="43" t="s">
        <v>43</v>
      </c>
      <c r="V155" s="155">
        <v>0.75</v>
      </c>
      <c r="W155" s="155">
        <f t="shared" si="21"/>
        <v>1.5</v>
      </c>
      <c r="X155" s="155">
        <v>0</v>
      </c>
      <c r="Y155" s="155">
        <f t="shared" si="22"/>
        <v>0</v>
      </c>
      <c r="Z155" s="155">
        <v>0</v>
      </c>
      <c r="AA155" s="156">
        <f t="shared" si="23"/>
        <v>0</v>
      </c>
      <c r="AR155" s="21" t="s">
        <v>148</v>
      </c>
      <c r="AT155" s="21" t="s">
        <v>144</v>
      </c>
      <c r="AU155" s="21" t="s">
        <v>127</v>
      </c>
      <c r="AY155" s="21" t="s">
        <v>143</v>
      </c>
      <c r="BE155" s="157">
        <f t="shared" si="24"/>
        <v>0</v>
      </c>
      <c r="BF155" s="157">
        <f t="shared" si="25"/>
        <v>0</v>
      </c>
      <c r="BG155" s="157">
        <f t="shared" si="26"/>
        <v>0</v>
      </c>
      <c r="BH155" s="157">
        <f t="shared" si="27"/>
        <v>0</v>
      </c>
      <c r="BI155" s="157">
        <f t="shared" si="28"/>
        <v>0</v>
      </c>
      <c r="BJ155" s="21" t="s">
        <v>127</v>
      </c>
      <c r="BK155" s="157">
        <f t="shared" si="29"/>
        <v>0</v>
      </c>
      <c r="BL155" s="21" t="s">
        <v>148</v>
      </c>
      <c r="BM155" s="21" t="s">
        <v>494</v>
      </c>
    </row>
    <row r="156" spans="2:65" s="1" customFormat="1" ht="25.5" customHeight="1">
      <c r="B156" s="122"/>
      <c r="C156" s="150" t="s">
        <v>219</v>
      </c>
      <c r="D156" s="150" t="s">
        <v>144</v>
      </c>
      <c r="E156" s="151" t="s">
        <v>495</v>
      </c>
      <c r="F156" s="237" t="s">
        <v>496</v>
      </c>
      <c r="G156" s="237"/>
      <c r="H156" s="237"/>
      <c r="I156" s="237"/>
      <c r="J156" s="152" t="s">
        <v>290</v>
      </c>
      <c r="K156" s="153">
        <v>1</v>
      </c>
      <c r="L156" s="238"/>
      <c r="M156" s="238"/>
      <c r="N156" s="238">
        <f t="shared" si="20"/>
        <v>0</v>
      </c>
      <c r="O156" s="238"/>
      <c r="P156" s="238"/>
      <c r="Q156" s="238"/>
      <c r="R156" s="124"/>
      <c r="T156" s="154" t="s">
        <v>5</v>
      </c>
      <c r="U156" s="43" t="s">
        <v>43</v>
      </c>
      <c r="V156" s="155">
        <v>5.7240000000000002</v>
      </c>
      <c r="W156" s="155">
        <f t="shared" si="21"/>
        <v>5.7240000000000002</v>
      </c>
      <c r="X156" s="155">
        <v>1.023E-2</v>
      </c>
      <c r="Y156" s="155">
        <f t="shared" si="22"/>
        <v>1.023E-2</v>
      </c>
      <c r="Z156" s="155">
        <v>0</v>
      </c>
      <c r="AA156" s="156">
        <f t="shared" si="23"/>
        <v>0</v>
      </c>
      <c r="AR156" s="21" t="s">
        <v>148</v>
      </c>
      <c r="AT156" s="21" t="s">
        <v>144</v>
      </c>
      <c r="AU156" s="21" t="s">
        <v>127</v>
      </c>
      <c r="AY156" s="21" t="s">
        <v>143</v>
      </c>
      <c r="BE156" s="157">
        <f t="shared" si="24"/>
        <v>0</v>
      </c>
      <c r="BF156" s="157">
        <f t="shared" si="25"/>
        <v>0</v>
      </c>
      <c r="BG156" s="157">
        <f t="shared" si="26"/>
        <v>0</v>
      </c>
      <c r="BH156" s="157">
        <f t="shared" si="27"/>
        <v>0</v>
      </c>
      <c r="BI156" s="157">
        <f t="shared" si="28"/>
        <v>0</v>
      </c>
      <c r="BJ156" s="21" t="s">
        <v>127</v>
      </c>
      <c r="BK156" s="157">
        <f t="shared" si="29"/>
        <v>0</v>
      </c>
      <c r="BL156" s="21" t="s">
        <v>148</v>
      </c>
      <c r="BM156" s="21" t="s">
        <v>497</v>
      </c>
    </row>
    <row r="157" spans="2:65" s="1" customFormat="1" ht="51" customHeight="1">
      <c r="B157" s="122"/>
      <c r="C157" s="166" t="s">
        <v>223</v>
      </c>
      <c r="D157" s="166" t="s">
        <v>293</v>
      </c>
      <c r="E157" s="167" t="s">
        <v>498</v>
      </c>
      <c r="F157" s="239" t="s">
        <v>499</v>
      </c>
      <c r="G157" s="239"/>
      <c r="H157" s="239"/>
      <c r="I157" s="239"/>
      <c r="J157" s="168" t="s">
        <v>207</v>
      </c>
      <c r="K157" s="169">
        <v>1</v>
      </c>
      <c r="L157" s="240"/>
      <c r="M157" s="240"/>
      <c r="N157" s="240">
        <f t="shared" si="20"/>
        <v>0</v>
      </c>
      <c r="O157" s="238"/>
      <c r="P157" s="238"/>
      <c r="Q157" s="238"/>
      <c r="R157" s="124"/>
      <c r="T157" s="154" t="s">
        <v>5</v>
      </c>
      <c r="U157" s="43" t="s">
        <v>43</v>
      </c>
      <c r="V157" s="155">
        <v>0</v>
      </c>
      <c r="W157" s="155">
        <f t="shared" si="21"/>
        <v>0</v>
      </c>
      <c r="X157" s="155">
        <v>0.26500000000000001</v>
      </c>
      <c r="Y157" s="155">
        <f t="shared" si="22"/>
        <v>0.26500000000000001</v>
      </c>
      <c r="Z157" s="155">
        <v>0</v>
      </c>
      <c r="AA157" s="156">
        <f t="shared" si="23"/>
        <v>0</v>
      </c>
      <c r="AR157" s="21" t="s">
        <v>297</v>
      </c>
      <c r="AT157" s="21" t="s">
        <v>293</v>
      </c>
      <c r="AU157" s="21" t="s">
        <v>127</v>
      </c>
      <c r="AY157" s="21" t="s">
        <v>143</v>
      </c>
      <c r="BE157" s="157">
        <f t="shared" si="24"/>
        <v>0</v>
      </c>
      <c r="BF157" s="157">
        <f t="shared" si="25"/>
        <v>0</v>
      </c>
      <c r="BG157" s="157">
        <f t="shared" si="26"/>
        <v>0</v>
      </c>
      <c r="BH157" s="157">
        <f t="shared" si="27"/>
        <v>0</v>
      </c>
      <c r="BI157" s="157">
        <f t="shared" si="28"/>
        <v>0</v>
      </c>
      <c r="BJ157" s="21" t="s">
        <v>127</v>
      </c>
      <c r="BK157" s="157">
        <f t="shared" si="29"/>
        <v>0</v>
      </c>
      <c r="BL157" s="21" t="s">
        <v>148</v>
      </c>
      <c r="BM157" s="21" t="s">
        <v>500</v>
      </c>
    </row>
    <row r="158" spans="2:65" s="1" customFormat="1" ht="25.5" customHeight="1">
      <c r="B158" s="122"/>
      <c r="C158" s="150" t="s">
        <v>227</v>
      </c>
      <c r="D158" s="150" t="s">
        <v>144</v>
      </c>
      <c r="E158" s="151" t="s">
        <v>501</v>
      </c>
      <c r="F158" s="237" t="s">
        <v>502</v>
      </c>
      <c r="G158" s="237"/>
      <c r="H158" s="237"/>
      <c r="I158" s="237"/>
      <c r="J158" s="152" t="s">
        <v>290</v>
      </c>
      <c r="K158" s="153">
        <v>2</v>
      </c>
      <c r="L158" s="238"/>
      <c r="M158" s="238"/>
      <c r="N158" s="238">
        <f t="shared" si="20"/>
        <v>0</v>
      </c>
      <c r="O158" s="238"/>
      <c r="P158" s="238"/>
      <c r="Q158" s="238"/>
      <c r="R158" s="124"/>
      <c r="T158" s="154" t="s">
        <v>5</v>
      </c>
      <c r="U158" s="43" t="s">
        <v>43</v>
      </c>
      <c r="V158" s="155">
        <v>0.25</v>
      </c>
      <c r="W158" s="155">
        <f t="shared" si="21"/>
        <v>0.5</v>
      </c>
      <c r="X158" s="155">
        <v>5.1399999999999996E-3</v>
      </c>
      <c r="Y158" s="155">
        <f t="shared" si="22"/>
        <v>1.0279999999999999E-2</v>
      </c>
      <c r="Z158" s="155">
        <v>0</v>
      </c>
      <c r="AA158" s="156">
        <f t="shared" si="23"/>
        <v>0</v>
      </c>
      <c r="AR158" s="21" t="s">
        <v>148</v>
      </c>
      <c r="AT158" s="21" t="s">
        <v>144</v>
      </c>
      <c r="AU158" s="21" t="s">
        <v>127</v>
      </c>
      <c r="AY158" s="21" t="s">
        <v>143</v>
      </c>
      <c r="BE158" s="157">
        <f t="shared" si="24"/>
        <v>0</v>
      </c>
      <c r="BF158" s="157">
        <f t="shared" si="25"/>
        <v>0</v>
      </c>
      <c r="BG158" s="157">
        <f t="shared" si="26"/>
        <v>0</v>
      </c>
      <c r="BH158" s="157">
        <f t="shared" si="27"/>
        <v>0</v>
      </c>
      <c r="BI158" s="157">
        <f t="shared" si="28"/>
        <v>0</v>
      </c>
      <c r="BJ158" s="21" t="s">
        <v>127</v>
      </c>
      <c r="BK158" s="157">
        <f t="shared" si="29"/>
        <v>0</v>
      </c>
      <c r="BL158" s="21" t="s">
        <v>148</v>
      </c>
      <c r="BM158" s="21" t="s">
        <v>503</v>
      </c>
    </row>
    <row r="159" spans="2:65" s="1" customFormat="1" ht="25.5" customHeight="1">
      <c r="B159" s="122"/>
      <c r="C159" s="150" t="s">
        <v>231</v>
      </c>
      <c r="D159" s="150" t="s">
        <v>144</v>
      </c>
      <c r="E159" s="151" t="s">
        <v>504</v>
      </c>
      <c r="F159" s="237" t="s">
        <v>505</v>
      </c>
      <c r="G159" s="237"/>
      <c r="H159" s="237"/>
      <c r="I159" s="237"/>
      <c r="J159" s="152" t="s">
        <v>290</v>
      </c>
      <c r="K159" s="153">
        <v>2</v>
      </c>
      <c r="L159" s="238"/>
      <c r="M159" s="238"/>
      <c r="N159" s="238">
        <f t="shared" si="20"/>
        <v>0</v>
      </c>
      <c r="O159" s="238"/>
      <c r="P159" s="238"/>
      <c r="Q159" s="238"/>
      <c r="R159" s="124"/>
      <c r="T159" s="154" t="s">
        <v>5</v>
      </c>
      <c r="U159" s="43" t="s">
        <v>43</v>
      </c>
      <c r="V159" s="155">
        <v>0.8</v>
      </c>
      <c r="W159" s="155">
        <f t="shared" si="21"/>
        <v>1.6</v>
      </c>
      <c r="X159" s="155">
        <v>3.4369999999999998E-2</v>
      </c>
      <c r="Y159" s="155">
        <f t="shared" si="22"/>
        <v>6.8739999999999996E-2</v>
      </c>
      <c r="Z159" s="155">
        <v>0</v>
      </c>
      <c r="AA159" s="156">
        <f t="shared" si="23"/>
        <v>0</v>
      </c>
      <c r="AR159" s="21" t="s">
        <v>148</v>
      </c>
      <c r="AT159" s="21" t="s">
        <v>144</v>
      </c>
      <c r="AU159" s="21" t="s">
        <v>127</v>
      </c>
      <c r="AY159" s="21" t="s">
        <v>143</v>
      </c>
      <c r="BE159" s="157">
        <f t="shared" si="24"/>
        <v>0</v>
      </c>
      <c r="BF159" s="157">
        <f t="shared" si="25"/>
        <v>0</v>
      </c>
      <c r="BG159" s="157">
        <f t="shared" si="26"/>
        <v>0</v>
      </c>
      <c r="BH159" s="157">
        <f t="shared" si="27"/>
        <v>0</v>
      </c>
      <c r="BI159" s="157">
        <f t="shared" si="28"/>
        <v>0</v>
      </c>
      <c r="BJ159" s="21" t="s">
        <v>127</v>
      </c>
      <c r="BK159" s="157">
        <f t="shared" si="29"/>
        <v>0</v>
      </c>
      <c r="BL159" s="21" t="s">
        <v>148</v>
      </c>
      <c r="BM159" s="21" t="s">
        <v>506</v>
      </c>
    </row>
    <row r="160" spans="2:65" s="1" customFormat="1" ht="25.5" customHeight="1">
      <c r="B160" s="122"/>
      <c r="C160" s="150" t="s">
        <v>10</v>
      </c>
      <c r="D160" s="150" t="s">
        <v>144</v>
      </c>
      <c r="E160" s="151" t="s">
        <v>507</v>
      </c>
      <c r="F160" s="237" t="s">
        <v>508</v>
      </c>
      <c r="G160" s="237"/>
      <c r="H160" s="237"/>
      <c r="I160" s="237"/>
      <c r="J160" s="152" t="s">
        <v>207</v>
      </c>
      <c r="K160" s="153">
        <v>4</v>
      </c>
      <c r="L160" s="238"/>
      <c r="M160" s="238"/>
      <c r="N160" s="238">
        <f t="shared" si="20"/>
        <v>0</v>
      </c>
      <c r="O160" s="238"/>
      <c r="P160" s="238"/>
      <c r="Q160" s="238"/>
      <c r="R160" s="124"/>
      <c r="T160" s="154" t="s">
        <v>5</v>
      </c>
      <c r="U160" s="43" t="s">
        <v>43</v>
      </c>
      <c r="V160" s="155">
        <v>0.28799999999999998</v>
      </c>
      <c r="W160" s="155">
        <f t="shared" si="21"/>
        <v>1.1519999999999999</v>
      </c>
      <c r="X160" s="155">
        <v>7.6000000000000004E-4</v>
      </c>
      <c r="Y160" s="155">
        <f t="shared" si="22"/>
        <v>3.0400000000000002E-3</v>
      </c>
      <c r="Z160" s="155">
        <v>0</v>
      </c>
      <c r="AA160" s="156">
        <f t="shared" si="23"/>
        <v>0</v>
      </c>
      <c r="AR160" s="21" t="s">
        <v>148</v>
      </c>
      <c r="AT160" s="21" t="s">
        <v>144</v>
      </c>
      <c r="AU160" s="21" t="s">
        <v>127</v>
      </c>
      <c r="AY160" s="21" t="s">
        <v>143</v>
      </c>
      <c r="BE160" s="157">
        <f t="shared" si="24"/>
        <v>0</v>
      </c>
      <c r="BF160" s="157">
        <f t="shared" si="25"/>
        <v>0</v>
      </c>
      <c r="BG160" s="157">
        <f t="shared" si="26"/>
        <v>0</v>
      </c>
      <c r="BH160" s="157">
        <f t="shared" si="27"/>
        <v>0</v>
      </c>
      <c r="BI160" s="157">
        <f t="shared" si="28"/>
        <v>0</v>
      </c>
      <c r="BJ160" s="21" t="s">
        <v>127</v>
      </c>
      <c r="BK160" s="157">
        <f t="shared" si="29"/>
        <v>0</v>
      </c>
      <c r="BL160" s="21" t="s">
        <v>148</v>
      </c>
      <c r="BM160" s="21" t="s">
        <v>509</v>
      </c>
    </row>
    <row r="161" spans="2:65" s="1" customFormat="1" ht="25.5" customHeight="1">
      <c r="B161" s="122"/>
      <c r="C161" s="150" t="s">
        <v>274</v>
      </c>
      <c r="D161" s="150" t="s">
        <v>144</v>
      </c>
      <c r="E161" s="151" t="s">
        <v>510</v>
      </c>
      <c r="F161" s="237" t="s">
        <v>511</v>
      </c>
      <c r="G161" s="237"/>
      <c r="H161" s="237"/>
      <c r="I161" s="237"/>
      <c r="J161" s="152" t="s">
        <v>207</v>
      </c>
      <c r="K161" s="153">
        <v>6</v>
      </c>
      <c r="L161" s="238"/>
      <c r="M161" s="238"/>
      <c r="N161" s="238">
        <f t="shared" si="20"/>
        <v>0</v>
      </c>
      <c r="O161" s="238"/>
      <c r="P161" s="238"/>
      <c r="Q161" s="238"/>
      <c r="R161" s="124"/>
      <c r="T161" s="154" t="s">
        <v>5</v>
      </c>
      <c r="U161" s="43" t="s">
        <v>43</v>
      </c>
      <c r="V161" s="155">
        <v>0.43</v>
      </c>
      <c r="W161" s="155">
        <f t="shared" si="21"/>
        <v>2.58</v>
      </c>
      <c r="X161" s="155">
        <v>6.9999999999999994E-5</v>
      </c>
      <c r="Y161" s="155">
        <f t="shared" si="22"/>
        <v>4.1999999999999996E-4</v>
      </c>
      <c r="Z161" s="155">
        <v>2.1000000000000001E-2</v>
      </c>
      <c r="AA161" s="156">
        <f t="shared" si="23"/>
        <v>0.126</v>
      </c>
      <c r="AR161" s="21" t="s">
        <v>148</v>
      </c>
      <c r="AT161" s="21" t="s">
        <v>144</v>
      </c>
      <c r="AU161" s="21" t="s">
        <v>127</v>
      </c>
      <c r="AY161" s="21" t="s">
        <v>143</v>
      </c>
      <c r="BE161" s="157">
        <f t="shared" si="24"/>
        <v>0</v>
      </c>
      <c r="BF161" s="157">
        <f t="shared" si="25"/>
        <v>0</v>
      </c>
      <c r="BG161" s="157">
        <f t="shared" si="26"/>
        <v>0</v>
      </c>
      <c r="BH161" s="157">
        <f t="shared" si="27"/>
        <v>0</v>
      </c>
      <c r="BI161" s="157">
        <f t="shared" si="28"/>
        <v>0</v>
      </c>
      <c r="BJ161" s="21" t="s">
        <v>127</v>
      </c>
      <c r="BK161" s="157">
        <f t="shared" si="29"/>
        <v>0</v>
      </c>
      <c r="BL161" s="21" t="s">
        <v>148</v>
      </c>
      <c r="BM161" s="21" t="s">
        <v>512</v>
      </c>
    </row>
    <row r="162" spans="2:65" s="1" customFormat="1" ht="38.25" customHeight="1">
      <c r="B162" s="122"/>
      <c r="C162" s="150" t="s">
        <v>235</v>
      </c>
      <c r="D162" s="150" t="s">
        <v>144</v>
      </c>
      <c r="E162" s="151" t="s">
        <v>513</v>
      </c>
      <c r="F162" s="237" t="s">
        <v>514</v>
      </c>
      <c r="G162" s="237"/>
      <c r="H162" s="237"/>
      <c r="I162" s="237"/>
      <c r="J162" s="152" t="s">
        <v>290</v>
      </c>
      <c r="K162" s="153">
        <v>1</v>
      </c>
      <c r="L162" s="238"/>
      <c r="M162" s="238"/>
      <c r="N162" s="238">
        <f t="shared" si="20"/>
        <v>0</v>
      </c>
      <c r="O162" s="238"/>
      <c r="P162" s="238"/>
      <c r="Q162" s="238"/>
      <c r="R162" s="124"/>
      <c r="T162" s="154" t="s">
        <v>5</v>
      </c>
      <c r="U162" s="43" t="s">
        <v>43</v>
      </c>
      <c r="V162" s="155">
        <v>0.51200000000000001</v>
      </c>
      <c r="W162" s="155">
        <f t="shared" si="21"/>
        <v>0.51200000000000001</v>
      </c>
      <c r="X162" s="155">
        <v>3.2799999999999999E-3</v>
      </c>
      <c r="Y162" s="155">
        <f t="shared" si="22"/>
        <v>3.2799999999999999E-3</v>
      </c>
      <c r="Z162" s="155">
        <v>0</v>
      </c>
      <c r="AA162" s="156">
        <f t="shared" si="23"/>
        <v>0</v>
      </c>
      <c r="AR162" s="21" t="s">
        <v>148</v>
      </c>
      <c r="AT162" s="21" t="s">
        <v>144</v>
      </c>
      <c r="AU162" s="21" t="s">
        <v>127</v>
      </c>
      <c r="AY162" s="21" t="s">
        <v>143</v>
      </c>
      <c r="BE162" s="157">
        <f t="shared" si="24"/>
        <v>0</v>
      </c>
      <c r="BF162" s="157">
        <f t="shared" si="25"/>
        <v>0</v>
      </c>
      <c r="BG162" s="157">
        <f t="shared" si="26"/>
        <v>0</v>
      </c>
      <c r="BH162" s="157">
        <f t="shared" si="27"/>
        <v>0</v>
      </c>
      <c r="BI162" s="157">
        <f t="shared" si="28"/>
        <v>0</v>
      </c>
      <c r="BJ162" s="21" t="s">
        <v>127</v>
      </c>
      <c r="BK162" s="157">
        <f t="shared" si="29"/>
        <v>0</v>
      </c>
      <c r="BL162" s="21" t="s">
        <v>148</v>
      </c>
      <c r="BM162" s="21" t="s">
        <v>515</v>
      </c>
    </row>
    <row r="163" spans="2:65" s="1" customFormat="1" ht="25.5" customHeight="1">
      <c r="B163" s="122"/>
      <c r="C163" s="150" t="s">
        <v>516</v>
      </c>
      <c r="D163" s="150" t="s">
        <v>144</v>
      </c>
      <c r="E163" s="151" t="s">
        <v>517</v>
      </c>
      <c r="F163" s="237" t="s">
        <v>518</v>
      </c>
      <c r="G163" s="237"/>
      <c r="H163" s="237"/>
      <c r="I163" s="237"/>
      <c r="J163" s="152" t="s">
        <v>290</v>
      </c>
      <c r="K163" s="153">
        <v>3</v>
      </c>
      <c r="L163" s="238"/>
      <c r="M163" s="238"/>
      <c r="N163" s="238">
        <f t="shared" si="20"/>
        <v>0</v>
      </c>
      <c r="O163" s="238"/>
      <c r="P163" s="238"/>
      <c r="Q163" s="238"/>
      <c r="R163" s="124"/>
      <c r="T163" s="154" t="s">
        <v>5</v>
      </c>
      <c r="U163" s="43" t="s">
        <v>43</v>
      </c>
      <c r="V163" s="155">
        <v>0.60499999999999998</v>
      </c>
      <c r="W163" s="155">
        <f t="shared" si="21"/>
        <v>1.8149999999999999</v>
      </c>
      <c r="X163" s="155">
        <v>1.1900000000000001E-3</v>
      </c>
      <c r="Y163" s="155">
        <f t="shared" si="22"/>
        <v>3.5700000000000003E-3</v>
      </c>
      <c r="Z163" s="155">
        <v>0</v>
      </c>
      <c r="AA163" s="156">
        <f t="shared" si="23"/>
        <v>0</v>
      </c>
      <c r="AR163" s="21" t="s">
        <v>148</v>
      </c>
      <c r="AT163" s="21" t="s">
        <v>144</v>
      </c>
      <c r="AU163" s="21" t="s">
        <v>127</v>
      </c>
      <c r="AY163" s="21" t="s">
        <v>143</v>
      </c>
      <c r="BE163" s="157">
        <f t="shared" si="24"/>
        <v>0</v>
      </c>
      <c r="BF163" s="157">
        <f t="shared" si="25"/>
        <v>0</v>
      </c>
      <c r="BG163" s="157">
        <f t="shared" si="26"/>
        <v>0</v>
      </c>
      <c r="BH163" s="157">
        <f t="shared" si="27"/>
        <v>0</v>
      </c>
      <c r="BI163" s="157">
        <f t="shared" si="28"/>
        <v>0</v>
      </c>
      <c r="BJ163" s="21" t="s">
        <v>127</v>
      </c>
      <c r="BK163" s="157">
        <f t="shared" si="29"/>
        <v>0</v>
      </c>
      <c r="BL163" s="21" t="s">
        <v>148</v>
      </c>
      <c r="BM163" s="21" t="s">
        <v>519</v>
      </c>
    </row>
    <row r="164" spans="2:65" s="1" customFormat="1" ht="25.5" customHeight="1">
      <c r="B164" s="122"/>
      <c r="C164" s="166" t="s">
        <v>520</v>
      </c>
      <c r="D164" s="166" t="s">
        <v>293</v>
      </c>
      <c r="E164" s="167" t="s">
        <v>521</v>
      </c>
      <c r="F164" s="239" t="s">
        <v>522</v>
      </c>
      <c r="G164" s="239"/>
      <c r="H164" s="239"/>
      <c r="I164" s="239"/>
      <c r="J164" s="168" t="s">
        <v>207</v>
      </c>
      <c r="K164" s="169">
        <v>1</v>
      </c>
      <c r="L164" s="240"/>
      <c r="M164" s="240"/>
      <c r="N164" s="240">
        <f t="shared" si="20"/>
        <v>0</v>
      </c>
      <c r="O164" s="238"/>
      <c r="P164" s="238"/>
      <c r="Q164" s="238"/>
      <c r="R164" s="124"/>
      <c r="T164" s="154" t="s">
        <v>5</v>
      </c>
      <c r="U164" s="43" t="s">
        <v>43</v>
      </c>
      <c r="V164" s="155">
        <v>0</v>
      </c>
      <c r="W164" s="155">
        <f t="shared" si="21"/>
        <v>0</v>
      </c>
      <c r="X164" s="155">
        <v>0</v>
      </c>
      <c r="Y164" s="155">
        <f t="shared" si="22"/>
        <v>0</v>
      </c>
      <c r="Z164" s="155">
        <v>0</v>
      </c>
      <c r="AA164" s="156">
        <f t="shared" si="23"/>
        <v>0</v>
      </c>
      <c r="AR164" s="21" t="s">
        <v>297</v>
      </c>
      <c r="AT164" s="21" t="s">
        <v>293</v>
      </c>
      <c r="AU164" s="21" t="s">
        <v>127</v>
      </c>
      <c r="AY164" s="21" t="s">
        <v>143</v>
      </c>
      <c r="BE164" s="157">
        <f t="shared" si="24"/>
        <v>0</v>
      </c>
      <c r="BF164" s="157">
        <f t="shared" si="25"/>
        <v>0</v>
      </c>
      <c r="BG164" s="157">
        <f t="shared" si="26"/>
        <v>0</v>
      </c>
      <c r="BH164" s="157">
        <f t="shared" si="27"/>
        <v>0</v>
      </c>
      <c r="BI164" s="157">
        <f t="shared" si="28"/>
        <v>0</v>
      </c>
      <c r="BJ164" s="21" t="s">
        <v>127</v>
      </c>
      <c r="BK164" s="157">
        <f t="shared" si="29"/>
        <v>0</v>
      </c>
      <c r="BL164" s="21" t="s">
        <v>148</v>
      </c>
      <c r="BM164" s="21" t="s">
        <v>523</v>
      </c>
    </row>
    <row r="165" spans="2:65" s="1" customFormat="1" ht="25.5" customHeight="1">
      <c r="B165" s="122"/>
      <c r="C165" s="166" t="s">
        <v>524</v>
      </c>
      <c r="D165" s="166" t="s">
        <v>293</v>
      </c>
      <c r="E165" s="167" t="s">
        <v>525</v>
      </c>
      <c r="F165" s="239" t="s">
        <v>526</v>
      </c>
      <c r="G165" s="239"/>
      <c r="H165" s="239"/>
      <c r="I165" s="239"/>
      <c r="J165" s="168" t="s">
        <v>207</v>
      </c>
      <c r="K165" s="169">
        <v>1</v>
      </c>
      <c r="L165" s="240"/>
      <c r="M165" s="240"/>
      <c r="N165" s="240">
        <f t="shared" si="20"/>
        <v>0</v>
      </c>
      <c r="O165" s="238"/>
      <c r="P165" s="238"/>
      <c r="Q165" s="238"/>
      <c r="R165" s="124"/>
      <c r="T165" s="154" t="s">
        <v>5</v>
      </c>
      <c r="U165" s="43" t="s">
        <v>43</v>
      </c>
      <c r="V165" s="155">
        <v>0</v>
      </c>
      <c r="W165" s="155">
        <f t="shared" si="21"/>
        <v>0</v>
      </c>
      <c r="X165" s="155">
        <v>0</v>
      </c>
      <c r="Y165" s="155">
        <f t="shared" si="22"/>
        <v>0</v>
      </c>
      <c r="Z165" s="155">
        <v>0</v>
      </c>
      <c r="AA165" s="156">
        <f t="shared" si="23"/>
        <v>0</v>
      </c>
      <c r="AR165" s="21" t="s">
        <v>297</v>
      </c>
      <c r="AT165" s="21" t="s">
        <v>293</v>
      </c>
      <c r="AU165" s="21" t="s">
        <v>127</v>
      </c>
      <c r="AY165" s="21" t="s">
        <v>143</v>
      </c>
      <c r="BE165" s="157">
        <f t="shared" si="24"/>
        <v>0</v>
      </c>
      <c r="BF165" s="157">
        <f t="shared" si="25"/>
        <v>0</v>
      </c>
      <c r="BG165" s="157">
        <f t="shared" si="26"/>
        <v>0</v>
      </c>
      <c r="BH165" s="157">
        <f t="shared" si="27"/>
        <v>0</v>
      </c>
      <c r="BI165" s="157">
        <f t="shared" si="28"/>
        <v>0</v>
      </c>
      <c r="BJ165" s="21" t="s">
        <v>127</v>
      </c>
      <c r="BK165" s="157">
        <f t="shared" si="29"/>
        <v>0</v>
      </c>
      <c r="BL165" s="21" t="s">
        <v>148</v>
      </c>
      <c r="BM165" s="21" t="s">
        <v>527</v>
      </c>
    </row>
    <row r="166" spans="2:65" s="1" customFormat="1" ht="25.5" customHeight="1">
      <c r="B166" s="122"/>
      <c r="C166" s="166" t="s">
        <v>528</v>
      </c>
      <c r="D166" s="166" t="s">
        <v>293</v>
      </c>
      <c r="E166" s="167" t="s">
        <v>529</v>
      </c>
      <c r="F166" s="239" t="s">
        <v>530</v>
      </c>
      <c r="G166" s="239"/>
      <c r="H166" s="239"/>
      <c r="I166" s="239"/>
      <c r="J166" s="168" t="s">
        <v>207</v>
      </c>
      <c r="K166" s="169">
        <v>1</v>
      </c>
      <c r="L166" s="240"/>
      <c r="M166" s="240"/>
      <c r="N166" s="240">
        <f t="shared" si="20"/>
        <v>0</v>
      </c>
      <c r="O166" s="238"/>
      <c r="P166" s="238"/>
      <c r="Q166" s="238"/>
      <c r="R166" s="124"/>
      <c r="T166" s="154" t="s">
        <v>5</v>
      </c>
      <c r="U166" s="43" t="s">
        <v>43</v>
      </c>
      <c r="V166" s="155">
        <v>0</v>
      </c>
      <c r="W166" s="155">
        <f t="shared" si="21"/>
        <v>0</v>
      </c>
      <c r="X166" s="155">
        <v>0</v>
      </c>
      <c r="Y166" s="155">
        <f t="shared" si="22"/>
        <v>0</v>
      </c>
      <c r="Z166" s="155">
        <v>0</v>
      </c>
      <c r="AA166" s="156">
        <f t="shared" si="23"/>
        <v>0</v>
      </c>
      <c r="AR166" s="21" t="s">
        <v>297</v>
      </c>
      <c r="AT166" s="21" t="s">
        <v>293</v>
      </c>
      <c r="AU166" s="21" t="s">
        <v>127</v>
      </c>
      <c r="AY166" s="21" t="s">
        <v>143</v>
      </c>
      <c r="BE166" s="157">
        <f t="shared" si="24"/>
        <v>0</v>
      </c>
      <c r="BF166" s="157">
        <f t="shared" si="25"/>
        <v>0</v>
      </c>
      <c r="BG166" s="157">
        <f t="shared" si="26"/>
        <v>0</v>
      </c>
      <c r="BH166" s="157">
        <f t="shared" si="27"/>
        <v>0</v>
      </c>
      <c r="BI166" s="157">
        <f t="shared" si="28"/>
        <v>0</v>
      </c>
      <c r="BJ166" s="21" t="s">
        <v>127</v>
      </c>
      <c r="BK166" s="157">
        <f t="shared" si="29"/>
        <v>0</v>
      </c>
      <c r="BL166" s="21" t="s">
        <v>148</v>
      </c>
      <c r="BM166" s="21" t="s">
        <v>531</v>
      </c>
    </row>
    <row r="167" spans="2:65" s="1" customFormat="1" ht="25.5" customHeight="1">
      <c r="B167" s="122"/>
      <c r="C167" s="150" t="s">
        <v>283</v>
      </c>
      <c r="D167" s="150" t="s">
        <v>144</v>
      </c>
      <c r="E167" s="151" t="s">
        <v>532</v>
      </c>
      <c r="F167" s="237" t="s">
        <v>533</v>
      </c>
      <c r="G167" s="237"/>
      <c r="H167" s="237"/>
      <c r="I167" s="237"/>
      <c r="J167" s="152" t="s">
        <v>281</v>
      </c>
      <c r="K167" s="153">
        <v>0.45</v>
      </c>
      <c r="L167" s="238"/>
      <c r="M167" s="238"/>
      <c r="N167" s="238">
        <f t="shared" si="20"/>
        <v>0</v>
      </c>
      <c r="O167" s="238"/>
      <c r="P167" s="238"/>
      <c r="Q167" s="238"/>
      <c r="R167" s="124"/>
      <c r="T167" s="154" t="s">
        <v>5</v>
      </c>
      <c r="U167" s="43" t="s">
        <v>43</v>
      </c>
      <c r="V167" s="155">
        <v>4.093</v>
      </c>
      <c r="W167" s="155">
        <f t="shared" si="21"/>
        <v>1.84185</v>
      </c>
      <c r="X167" s="155">
        <v>0</v>
      </c>
      <c r="Y167" s="155">
        <f t="shared" si="22"/>
        <v>0</v>
      </c>
      <c r="Z167" s="155">
        <v>0</v>
      </c>
      <c r="AA167" s="156">
        <f t="shared" si="23"/>
        <v>0</v>
      </c>
      <c r="AR167" s="21" t="s">
        <v>148</v>
      </c>
      <c r="AT167" s="21" t="s">
        <v>144</v>
      </c>
      <c r="AU167" s="21" t="s">
        <v>127</v>
      </c>
      <c r="AY167" s="21" t="s">
        <v>143</v>
      </c>
      <c r="BE167" s="157">
        <f t="shared" si="24"/>
        <v>0</v>
      </c>
      <c r="BF167" s="157">
        <f t="shared" si="25"/>
        <v>0</v>
      </c>
      <c r="BG167" s="157">
        <f t="shared" si="26"/>
        <v>0</v>
      </c>
      <c r="BH167" s="157">
        <f t="shared" si="27"/>
        <v>0</v>
      </c>
      <c r="BI167" s="157">
        <f t="shared" si="28"/>
        <v>0</v>
      </c>
      <c r="BJ167" s="21" t="s">
        <v>127</v>
      </c>
      <c r="BK167" s="157">
        <f t="shared" si="29"/>
        <v>0</v>
      </c>
      <c r="BL167" s="21" t="s">
        <v>148</v>
      </c>
      <c r="BM167" s="21" t="s">
        <v>534</v>
      </c>
    </row>
    <row r="168" spans="2:65" s="1" customFormat="1" ht="25.5" customHeight="1">
      <c r="B168" s="122"/>
      <c r="C168" s="150" t="s">
        <v>242</v>
      </c>
      <c r="D168" s="150" t="s">
        <v>144</v>
      </c>
      <c r="E168" s="151" t="s">
        <v>535</v>
      </c>
      <c r="F168" s="237" t="s">
        <v>536</v>
      </c>
      <c r="G168" s="237"/>
      <c r="H168" s="237"/>
      <c r="I168" s="237"/>
      <c r="J168" s="152" t="s">
        <v>162</v>
      </c>
      <c r="K168" s="153">
        <v>2604.37</v>
      </c>
      <c r="L168" s="238"/>
      <c r="M168" s="238"/>
      <c r="N168" s="238">
        <f t="shared" si="20"/>
        <v>0</v>
      </c>
      <c r="O168" s="238"/>
      <c r="P168" s="238"/>
      <c r="Q168" s="238"/>
      <c r="R168" s="124"/>
      <c r="T168" s="154" t="s">
        <v>5</v>
      </c>
      <c r="U168" s="43" t="s">
        <v>43</v>
      </c>
      <c r="V168" s="155">
        <v>0</v>
      </c>
      <c r="W168" s="155">
        <f t="shared" si="21"/>
        <v>0</v>
      </c>
      <c r="X168" s="155">
        <v>0</v>
      </c>
      <c r="Y168" s="155">
        <f t="shared" si="22"/>
        <v>0</v>
      </c>
      <c r="Z168" s="155">
        <v>0</v>
      </c>
      <c r="AA168" s="156">
        <f t="shared" si="23"/>
        <v>0</v>
      </c>
      <c r="AR168" s="21" t="s">
        <v>148</v>
      </c>
      <c r="AT168" s="21" t="s">
        <v>144</v>
      </c>
      <c r="AU168" s="21" t="s">
        <v>127</v>
      </c>
      <c r="AY168" s="21" t="s">
        <v>143</v>
      </c>
      <c r="BE168" s="157">
        <f t="shared" si="24"/>
        <v>0</v>
      </c>
      <c r="BF168" s="157">
        <f t="shared" si="25"/>
        <v>0</v>
      </c>
      <c r="BG168" s="157">
        <f t="shared" si="26"/>
        <v>0</v>
      </c>
      <c r="BH168" s="157">
        <f t="shared" si="27"/>
        <v>0</v>
      </c>
      <c r="BI168" s="157">
        <f t="shared" si="28"/>
        <v>0</v>
      </c>
      <c r="BJ168" s="21" t="s">
        <v>127</v>
      </c>
      <c r="BK168" s="157">
        <f t="shared" si="29"/>
        <v>0</v>
      </c>
      <c r="BL168" s="21" t="s">
        <v>148</v>
      </c>
      <c r="BM168" s="21" t="s">
        <v>537</v>
      </c>
    </row>
    <row r="169" spans="2:65" s="9" customFormat="1" ht="29.85" customHeight="1">
      <c r="B169" s="139"/>
      <c r="C169" s="140"/>
      <c r="D169" s="149" t="s">
        <v>391</v>
      </c>
      <c r="E169" s="149"/>
      <c r="F169" s="149"/>
      <c r="G169" s="149"/>
      <c r="H169" s="149"/>
      <c r="I169" s="149"/>
      <c r="J169" s="149"/>
      <c r="K169" s="149"/>
      <c r="L169" s="149"/>
      <c r="M169" s="149"/>
      <c r="N169" s="234">
        <f>BK169</f>
        <v>0</v>
      </c>
      <c r="O169" s="235"/>
      <c r="P169" s="235"/>
      <c r="Q169" s="235"/>
      <c r="R169" s="142"/>
      <c r="T169" s="143"/>
      <c r="U169" s="140"/>
      <c r="V169" s="140"/>
      <c r="W169" s="144">
        <f>SUM(W170:W187)</f>
        <v>102.7205</v>
      </c>
      <c r="X169" s="140"/>
      <c r="Y169" s="144">
        <f>SUM(Y170:Y187)</f>
        <v>0.49435999999999997</v>
      </c>
      <c r="Z169" s="140"/>
      <c r="AA169" s="145">
        <f>SUM(AA170:AA187)</f>
        <v>0.48144000000000003</v>
      </c>
      <c r="AR169" s="146" t="s">
        <v>127</v>
      </c>
      <c r="AT169" s="147" t="s">
        <v>75</v>
      </c>
      <c r="AU169" s="147" t="s">
        <v>84</v>
      </c>
      <c r="AY169" s="146" t="s">
        <v>143</v>
      </c>
      <c r="BK169" s="148">
        <f>SUM(BK170:BK187)</f>
        <v>0</v>
      </c>
    </row>
    <row r="170" spans="2:65" s="1" customFormat="1" ht="25.5" customHeight="1">
      <c r="B170" s="122"/>
      <c r="C170" s="150" t="s">
        <v>297</v>
      </c>
      <c r="D170" s="150" t="s">
        <v>144</v>
      </c>
      <c r="E170" s="151" t="s">
        <v>538</v>
      </c>
      <c r="F170" s="237" t="s">
        <v>539</v>
      </c>
      <c r="G170" s="237"/>
      <c r="H170" s="237"/>
      <c r="I170" s="237"/>
      <c r="J170" s="152" t="s">
        <v>147</v>
      </c>
      <c r="K170" s="153">
        <v>24</v>
      </c>
      <c r="L170" s="238"/>
      <c r="M170" s="238"/>
      <c r="N170" s="238">
        <f t="shared" ref="N170:N187" si="30">ROUND(L170*K170,2)</f>
        <v>0</v>
      </c>
      <c r="O170" s="238"/>
      <c r="P170" s="238"/>
      <c r="Q170" s="238"/>
      <c r="R170" s="124"/>
      <c r="T170" s="154" t="s">
        <v>5</v>
      </c>
      <c r="U170" s="43" t="s">
        <v>43</v>
      </c>
      <c r="V170" s="155">
        <v>5.2999999999999999E-2</v>
      </c>
      <c r="W170" s="155">
        <f t="shared" ref="W170:W187" si="31">V170*K170</f>
        <v>1.272</v>
      </c>
      <c r="X170" s="155">
        <v>2.0000000000000002E-5</v>
      </c>
      <c r="Y170" s="155">
        <f t="shared" ref="Y170:Y187" si="32">X170*K170</f>
        <v>4.8000000000000007E-4</v>
      </c>
      <c r="Z170" s="155">
        <v>3.2000000000000002E-3</v>
      </c>
      <c r="AA170" s="156">
        <f t="shared" ref="AA170:AA187" si="33">Z170*K170</f>
        <v>7.6800000000000007E-2</v>
      </c>
      <c r="AR170" s="21" t="s">
        <v>148</v>
      </c>
      <c r="AT170" s="21" t="s">
        <v>144</v>
      </c>
      <c r="AU170" s="21" t="s">
        <v>127</v>
      </c>
      <c r="AY170" s="21" t="s">
        <v>143</v>
      </c>
      <c r="BE170" s="157">
        <f t="shared" ref="BE170:BE187" si="34">IF(U170="základní",N170,0)</f>
        <v>0</v>
      </c>
      <c r="BF170" s="157">
        <f t="shared" ref="BF170:BF187" si="35">IF(U170="snížená",N170,0)</f>
        <v>0</v>
      </c>
      <c r="BG170" s="157">
        <f t="shared" ref="BG170:BG187" si="36">IF(U170="zákl. přenesená",N170,0)</f>
        <v>0</v>
      </c>
      <c r="BH170" s="157">
        <f t="shared" ref="BH170:BH187" si="37">IF(U170="sníž. přenesená",N170,0)</f>
        <v>0</v>
      </c>
      <c r="BI170" s="157">
        <f t="shared" ref="BI170:BI187" si="38">IF(U170="nulová",N170,0)</f>
        <v>0</v>
      </c>
      <c r="BJ170" s="21" t="s">
        <v>127</v>
      </c>
      <c r="BK170" s="157">
        <f t="shared" ref="BK170:BK187" si="39">ROUND(L170*K170,2)</f>
        <v>0</v>
      </c>
      <c r="BL170" s="21" t="s">
        <v>148</v>
      </c>
      <c r="BM170" s="21" t="s">
        <v>540</v>
      </c>
    </row>
    <row r="171" spans="2:65" s="1" customFormat="1" ht="25.5" customHeight="1">
      <c r="B171" s="122"/>
      <c r="C171" s="150" t="s">
        <v>287</v>
      </c>
      <c r="D171" s="150" t="s">
        <v>144</v>
      </c>
      <c r="E171" s="151" t="s">
        <v>541</v>
      </c>
      <c r="F171" s="237" t="s">
        <v>542</v>
      </c>
      <c r="G171" s="237"/>
      <c r="H171" s="237"/>
      <c r="I171" s="237"/>
      <c r="J171" s="152" t="s">
        <v>147</v>
      </c>
      <c r="K171" s="153">
        <v>18</v>
      </c>
      <c r="L171" s="238"/>
      <c r="M171" s="238"/>
      <c r="N171" s="238">
        <f t="shared" si="30"/>
        <v>0</v>
      </c>
      <c r="O171" s="238"/>
      <c r="P171" s="238"/>
      <c r="Q171" s="238"/>
      <c r="R171" s="124"/>
      <c r="T171" s="154" t="s">
        <v>5</v>
      </c>
      <c r="U171" s="43" t="s">
        <v>43</v>
      </c>
      <c r="V171" s="155">
        <v>0.10299999999999999</v>
      </c>
      <c r="W171" s="155">
        <f t="shared" si="31"/>
        <v>1.8539999999999999</v>
      </c>
      <c r="X171" s="155">
        <v>5.0000000000000002E-5</v>
      </c>
      <c r="Y171" s="155">
        <f t="shared" si="32"/>
        <v>9.0000000000000008E-4</v>
      </c>
      <c r="Z171" s="155">
        <v>5.3200000000000001E-3</v>
      </c>
      <c r="AA171" s="156">
        <f t="shared" si="33"/>
        <v>9.5759999999999998E-2</v>
      </c>
      <c r="AR171" s="21" t="s">
        <v>148</v>
      </c>
      <c r="AT171" s="21" t="s">
        <v>144</v>
      </c>
      <c r="AU171" s="21" t="s">
        <v>127</v>
      </c>
      <c r="AY171" s="21" t="s">
        <v>143</v>
      </c>
      <c r="BE171" s="157">
        <f t="shared" si="34"/>
        <v>0</v>
      </c>
      <c r="BF171" s="157">
        <f t="shared" si="35"/>
        <v>0</v>
      </c>
      <c r="BG171" s="157">
        <f t="shared" si="36"/>
        <v>0</v>
      </c>
      <c r="BH171" s="157">
        <f t="shared" si="37"/>
        <v>0</v>
      </c>
      <c r="BI171" s="157">
        <f t="shared" si="38"/>
        <v>0</v>
      </c>
      <c r="BJ171" s="21" t="s">
        <v>127</v>
      </c>
      <c r="BK171" s="157">
        <f t="shared" si="39"/>
        <v>0</v>
      </c>
      <c r="BL171" s="21" t="s">
        <v>148</v>
      </c>
      <c r="BM171" s="21" t="s">
        <v>543</v>
      </c>
    </row>
    <row r="172" spans="2:65" s="1" customFormat="1" ht="25.5" customHeight="1">
      <c r="B172" s="122"/>
      <c r="C172" s="150" t="s">
        <v>292</v>
      </c>
      <c r="D172" s="150" t="s">
        <v>144</v>
      </c>
      <c r="E172" s="151" t="s">
        <v>544</v>
      </c>
      <c r="F172" s="237" t="s">
        <v>545</v>
      </c>
      <c r="G172" s="237"/>
      <c r="H172" s="237"/>
      <c r="I172" s="237"/>
      <c r="J172" s="152" t="s">
        <v>147</v>
      </c>
      <c r="K172" s="153">
        <v>36</v>
      </c>
      <c r="L172" s="238"/>
      <c r="M172" s="238"/>
      <c r="N172" s="238">
        <f t="shared" si="30"/>
        <v>0</v>
      </c>
      <c r="O172" s="238"/>
      <c r="P172" s="238"/>
      <c r="Q172" s="238"/>
      <c r="R172" s="124"/>
      <c r="T172" s="154" t="s">
        <v>5</v>
      </c>
      <c r="U172" s="43" t="s">
        <v>43</v>
      </c>
      <c r="V172" s="155">
        <v>0.10299999999999999</v>
      </c>
      <c r="W172" s="155">
        <f t="shared" si="31"/>
        <v>3.7079999999999997</v>
      </c>
      <c r="X172" s="155">
        <v>9.0000000000000006E-5</v>
      </c>
      <c r="Y172" s="155">
        <f t="shared" si="32"/>
        <v>3.2400000000000003E-3</v>
      </c>
      <c r="Z172" s="155">
        <v>8.5800000000000008E-3</v>
      </c>
      <c r="AA172" s="156">
        <f t="shared" si="33"/>
        <v>0.30888000000000004</v>
      </c>
      <c r="AR172" s="21" t="s">
        <v>148</v>
      </c>
      <c r="AT172" s="21" t="s">
        <v>144</v>
      </c>
      <c r="AU172" s="21" t="s">
        <v>127</v>
      </c>
      <c r="AY172" s="21" t="s">
        <v>143</v>
      </c>
      <c r="BE172" s="157">
        <f t="shared" si="34"/>
        <v>0</v>
      </c>
      <c r="BF172" s="157">
        <f t="shared" si="35"/>
        <v>0</v>
      </c>
      <c r="BG172" s="157">
        <f t="shared" si="36"/>
        <v>0</v>
      </c>
      <c r="BH172" s="157">
        <f t="shared" si="37"/>
        <v>0</v>
      </c>
      <c r="BI172" s="157">
        <f t="shared" si="38"/>
        <v>0</v>
      </c>
      <c r="BJ172" s="21" t="s">
        <v>127</v>
      </c>
      <c r="BK172" s="157">
        <f t="shared" si="39"/>
        <v>0</v>
      </c>
      <c r="BL172" s="21" t="s">
        <v>148</v>
      </c>
      <c r="BM172" s="21" t="s">
        <v>546</v>
      </c>
    </row>
    <row r="173" spans="2:65" s="1" customFormat="1" ht="25.5" customHeight="1">
      <c r="B173" s="122"/>
      <c r="C173" s="150" t="s">
        <v>299</v>
      </c>
      <c r="D173" s="150" t="s">
        <v>144</v>
      </c>
      <c r="E173" s="151" t="s">
        <v>547</v>
      </c>
      <c r="F173" s="237" t="s">
        <v>548</v>
      </c>
      <c r="G173" s="237"/>
      <c r="H173" s="237"/>
      <c r="I173" s="237"/>
      <c r="J173" s="152" t="s">
        <v>147</v>
      </c>
      <c r="K173" s="153">
        <v>18</v>
      </c>
      <c r="L173" s="238"/>
      <c r="M173" s="238"/>
      <c r="N173" s="238">
        <f t="shared" si="30"/>
        <v>0</v>
      </c>
      <c r="O173" s="238"/>
      <c r="P173" s="238"/>
      <c r="Q173" s="238"/>
      <c r="R173" s="124"/>
      <c r="T173" s="154" t="s">
        <v>5</v>
      </c>
      <c r="U173" s="43" t="s">
        <v>43</v>
      </c>
      <c r="V173" s="155">
        <v>0.42699999999999999</v>
      </c>
      <c r="W173" s="155">
        <f t="shared" si="31"/>
        <v>7.6859999999999999</v>
      </c>
      <c r="X173" s="155">
        <v>1.58E-3</v>
      </c>
      <c r="Y173" s="155">
        <f t="shared" si="32"/>
        <v>2.844E-2</v>
      </c>
      <c r="Z173" s="155">
        <v>0</v>
      </c>
      <c r="AA173" s="156">
        <f t="shared" si="33"/>
        <v>0</v>
      </c>
      <c r="AR173" s="21" t="s">
        <v>148</v>
      </c>
      <c r="AT173" s="21" t="s">
        <v>144</v>
      </c>
      <c r="AU173" s="21" t="s">
        <v>127</v>
      </c>
      <c r="AY173" s="21" t="s">
        <v>143</v>
      </c>
      <c r="BE173" s="157">
        <f t="shared" si="34"/>
        <v>0</v>
      </c>
      <c r="BF173" s="157">
        <f t="shared" si="35"/>
        <v>0</v>
      </c>
      <c r="BG173" s="157">
        <f t="shared" si="36"/>
        <v>0</v>
      </c>
      <c r="BH173" s="157">
        <f t="shared" si="37"/>
        <v>0</v>
      </c>
      <c r="BI173" s="157">
        <f t="shared" si="38"/>
        <v>0</v>
      </c>
      <c r="BJ173" s="21" t="s">
        <v>127</v>
      </c>
      <c r="BK173" s="157">
        <f t="shared" si="39"/>
        <v>0</v>
      </c>
      <c r="BL173" s="21" t="s">
        <v>148</v>
      </c>
      <c r="BM173" s="21" t="s">
        <v>549</v>
      </c>
    </row>
    <row r="174" spans="2:65" s="1" customFormat="1" ht="25.5" customHeight="1">
      <c r="B174" s="122"/>
      <c r="C174" s="150" t="s">
        <v>550</v>
      </c>
      <c r="D174" s="150" t="s">
        <v>144</v>
      </c>
      <c r="E174" s="151" t="s">
        <v>551</v>
      </c>
      <c r="F174" s="237" t="s">
        <v>552</v>
      </c>
      <c r="G174" s="237"/>
      <c r="H174" s="237"/>
      <c r="I174" s="237"/>
      <c r="J174" s="152" t="s">
        <v>147</v>
      </c>
      <c r="K174" s="153">
        <v>6</v>
      </c>
      <c r="L174" s="238"/>
      <c r="M174" s="238"/>
      <c r="N174" s="238">
        <f t="shared" si="30"/>
        <v>0</v>
      </c>
      <c r="O174" s="238"/>
      <c r="P174" s="238"/>
      <c r="Q174" s="238"/>
      <c r="R174" s="124"/>
      <c r="T174" s="154" t="s">
        <v>5</v>
      </c>
      <c r="U174" s="43" t="s">
        <v>43</v>
      </c>
      <c r="V174" s="155">
        <v>0.65200000000000002</v>
      </c>
      <c r="W174" s="155">
        <f t="shared" si="31"/>
        <v>3.9119999999999999</v>
      </c>
      <c r="X174" s="155">
        <v>3.7599999999999999E-3</v>
      </c>
      <c r="Y174" s="155">
        <f t="shared" si="32"/>
        <v>2.256E-2</v>
      </c>
      <c r="Z174" s="155">
        <v>0</v>
      </c>
      <c r="AA174" s="156">
        <f t="shared" si="33"/>
        <v>0</v>
      </c>
      <c r="AR174" s="21" t="s">
        <v>148</v>
      </c>
      <c r="AT174" s="21" t="s">
        <v>144</v>
      </c>
      <c r="AU174" s="21" t="s">
        <v>127</v>
      </c>
      <c r="AY174" s="21" t="s">
        <v>143</v>
      </c>
      <c r="BE174" s="157">
        <f t="shared" si="34"/>
        <v>0</v>
      </c>
      <c r="BF174" s="157">
        <f t="shared" si="35"/>
        <v>0</v>
      </c>
      <c r="BG174" s="157">
        <f t="shared" si="36"/>
        <v>0</v>
      </c>
      <c r="BH174" s="157">
        <f t="shared" si="37"/>
        <v>0</v>
      </c>
      <c r="BI174" s="157">
        <f t="shared" si="38"/>
        <v>0</v>
      </c>
      <c r="BJ174" s="21" t="s">
        <v>127</v>
      </c>
      <c r="BK174" s="157">
        <f t="shared" si="39"/>
        <v>0</v>
      </c>
      <c r="BL174" s="21" t="s">
        <v>148</v>
      </c>
      <c r="BM174" s="21" t="s">
        <v>553</v>
      </c>
    </row>
    <row r="175" spans="2:65" s="1" customFormat="1" ht="25.5" customHeight="1">
      <c r="B175" s="122"/>
      <c r="C175" s="150" t="s">
        <v>554</v>
      </c>
      <c r="D175" s="150" t="s">
        <v>144</v>
      </c>
      <c r="E175" s="151" t="s">
        <v>555</v>
      </c>
      <c r="F175" s="237" t="s">
        <v>556</v>
      </c>
      <c r="G175" s="237"/>
      <c r="H175" s="237"/>
      <c r="I175" s="237"/>
      <c r="J175" s="152" t="s">
        <v>147</v>
      </c>
      <c r="K175" s="153">
        <v>18</v>
      </c>
      <c r="L175" s="238"/>
      <c r="M175" s="238"/>
      <c r="N175" s="238">
        <f t="shared" si="30"/>
        <v>0</v>
      </c>
      <c r="O175" s="238"/>
      <c r="P175" s="238"/>
      <c r="Q175" s="238"/>
      <c r="R175" s="124"/>
      <c r="T175" s="154" t="s">
        <v>5</v>
      </c>
      <c r="U175" s="43" t="s">
        <v>43</v>
      </c>
      <c r="V175" s="155">
        <v>0.69099999999999995</v>
      </c>
      <c r="W175" s="155">
        <f t="shared" si="31"/>
        <v>12.437999999999999</v>
      </c>
      <c r="X175" s="155">
        <v>4.4000000000000003E-3</v>
      </c>
      <c r="Y175" s="155">
        <f t="shared" si="32"/>
        <v>7.9200000000000007E-2</v>
      </c>
      <c r="Z175" s="155">
        <v>0</v>
      </c>
      <c r="AA175" s="156">
        <f t="shared" si="33"/>
        <v>0</v>
      </c>
      <c r="AR175" s="21" t="s">
        <v>148</v>
      </c>
      <c r="AT175" s="21" t="s">
        <v>144</v>
      </c>
      <c r="AU175" s="21" t="s">
        <v>127</v>
      </c>
      <c r="AY175" s="21" t="s">
        <v>143</v>
      </c>
      <c r="BE175" s="157">
        <f t="shared" si="34"/>
        <v>0</v>
      </c>
      <c r="BF175" s="157">
        <f t="shared" si="35"/>
        <v>0</v>
      </c>
      <c r="BG175" s="157">
        <f t="shared" si="36"/>
        <v>0</v>
      </c>
      <c r="BH175" s="157">
        <f t="shared" si="37"/>
        <v>0</v>
      </c>
      <c r="BI175" s="157">
        <f t="shared" si="38"/>
        <v>0</v>
      </c>
      <c r="BJ175" s="21" t="s">
        <v>127</v>
      </c>
      <c r="BK175" s="157">
        <f t="shared" si="39"/>
        <v>0</v>
      </c>
      <c r="BL175" s="21" t="s">
        <v>148</v>
      </c>
      <c r="BM175" s="21" t="s">
        <v>557</v>
      </c>
    </row>
    <row r="176" spans="2:65" s="1" customFormat="1" ht="25.5" customHeight="1">
      <c r="B176" s="122"/>
      <c r="C176" s="150" t="s">
        <v>558</v>
      </c>
      <c r="D176" s="150" t="s">
        <v>144</v>
      </c>
      <c r="E176" s="151" t="s">
        <v>559</v>
      </c>
      <c r="F176" s="237" t="s">
        <v>560</v>
      </c>
      <c r="G176" s="237"/>
      <c r="H176" s="237"/>
      <c r="I176" s="237"/>
      <c r="J176" s="152" t="s">
        <v>147</v>
      </c>
      <c r="K176" s="153">
        <v>36</v>
      </c>
      <c r="L176" s="238"/>
      <c r="M176" s="238"/>
      <c r="N176" s="238">
        <f t="shared" si="30"/>
        <v>0</v>
      </c>
      <c r="O176" s="238"/>
      <c r="P176" s="238"/>
      <c r="Q176" s="238"/>
      <c r="R176" s="124"/>
      <c r="T176" s="154" t="s">
        <v>5</v>
      </c>
      <c r="U176" s="43" t="s">
        <v>43</v>
      </c>
      <c r="V176" s="155">
        <v>0.78400000000000003</v>
      </c>
      <c r="W176" s="155">
        <f t="shared" si="31"/>
        <v>28.224</v>
      </c>
      <c r="X176" s="155">
        <v>6.2899999999999996E-3</v>
      </c>
      <c r="Y176" s="155">
        <f t="shared" si="32"/>
        <v>0.22643999999999997</v>
      </c>
      <c r="Z176" s="155">
        <v>0</v>
      </c>
      <c r="AA176" s="156">
        <f t="shared" si="33"/>
        <v>0</v>
      </c>
      <c r="AR176" s="21" t="s">
        <v>148</v>
      </c>
      <c r="AT176" s="21" t="s">
        <v>144</v>
      </c>
      <c r="AU176" s="21" t="s">
        <v>127</v>
      </c>
      <c r="AY176" s="21" t="s">
        <v>143</v>
      </c>
      <c r="BE176" s="157">
        <f t="shared" si="34"/>
        <v>0</v>
      </c>
      <c r="BF176" s="157">
        <f t="shared" si="35"/>
        <v>0</v>
      </c>
      <c r="BG176" s="157">
        <f t="shared" si="36"/>
        <v>0</v>
      </c>
      <c r="BH176" s="157">
        <f t="shared" si="37"/>
        <v>0</v>
      </c>
      <c r="BI176" s="157">
        <f t="shared" si="38"/>
        <v>0</v>
      </c>
      <c r="BJ176" s="21" t="s">
        <v>127</v>
      </c>
      <c r="BK176" s="157">
        <f t="shared" si="39"/>
        <v>0</v>
      </c>
      <c r="BL176" s="21" t="s">
        <v>148</v>
      </c>
      <c r="BM176" s="21" t="s">
        <v>561</v>
      </c>
    </row>
    <row r="177" spans="2:65" s="1" customFormat="1" ht="38.25" customHeight="1">
      <c r="B177" s="122"/>
      <c r="C177" s="150" t="s">
        <v>562</v>
      </c>
      <c r="D177" s="150" t="s">
        <v>144</v>
      </c>
      <c r="E177" s="151" t="s">
        <v>563</v>
      </c>
      <c r="F177" s="237" t="s">
        <v>564</v>
      </c>
      <c r="G177" s="237"/>
      <c r="H177" s="237"/>
      <c r="I177" s="237"/>
      <c r="J177" s="152" t="s">
        <v>207</v>
      </c>
      <c r="K177" s="153">
        <v>2</v>
      </c>
      <c r="L177" s="238"/>
      <c r="M177" s="238"/>
      <c r="N177" s="238">
        <f t="shared" si="30"/>
        <v>0</v>
      </c>
      <c r="O177" s="238"/>
      <c r="P177" s="238"/>
      <c r="Q177" s="238"/>
      <c r="R177" s="124"/>
      <c r="T177" s="154" t="s">
        <v>5</v>
      </c>
      <c r="U177" s="43" t="s">
        <v>43</v>
      </c>
      <c r="V177" s="155">
        <v>0.23699999999999999</v>
      </c>
      <c r="W177" s="155">
        <f t="shared" si="31"/>
        <v>0.47399999999999998</v>
      </c>
      <c r="X177" s="155">
        <v>0</v>
      </c>
      <c r="Y177" s="155">
        <f t="shared" si="32"/>
        <v>0</v>
      </c>
      <c r="Z177" s="155">
        <v>0</v>
      </c>
      <c r="AA177" s="156">
        <f t="shared" si="33"/>
        <v>0</v>
      </c>
      <c r="AR177" s="21" t="s">
        <v>148</v>
      </c>
      <c r="AT177" s="21" t="s">
        <v>144</v>
      </c>
      <c r="AU177" s="21" t="s">
        <v>127</v>
      </c>
      <c r="AY177" s="21" t="s">
        <v>143</v>
      </c>
      <c r="BE177" s="157">
        <f t="shared" si="34"/>
        <v>0</v>
      </c>
      <c r="BF177" s="157">
        <f t="shared" si="35"/>
        <v>0</v>
      </c>
      <c r="BG177" s="157">
        <f t="shared" si="36"/>
        <v>0</v>
      </c>
      <c r="BH177" s="157">
        <f t="shared" si="37"/>
        <v>0</v>
      </c>
      <c r="BI177" s="157">
        <f t="shared" si="38"/>
        <v>0</v>
      </c>
      <c r="BJ177" s="21" t="s">
        <v>127</v>
      </c>
      <c r="BK177" s="157">
        <f t="shared" si="39"/>
        <v>0</v>
      </c>
      <c r="BL177" s="21" t="s">
        <v>148</v>
      </c>
      <c r="BM177" s="21" t="s">
        <v>565</v>
      </c>
    </row>
    <row r="178" spans="2:65" s="1" customFormat="1" ht="38.25" customHeight="1">
      <c r="B178" s="122"/>
      <c r="C178" s="150" t="s">
        <v>566</v>
      </c>
      <c r="D178" s="150" t="s">
        <v>144</v>
      </c>
      <c r="E178" s="151" t="s">
        <v>567</v>
      </c>
      <c r="F178" s="237" t="s">
        <v>568</v>
      </c>
      <c r="G178" s="237"/>
      <c r="H178" s="237"/>
      <c r="I178" s="237"/>
      <c r="J178" s="152" t="s">
        <v>207</v>
      </c>
      <c r="K178" s="153">
        <v>2</v>
      </c>
      <c r="L178" s="238"/>
      <c r="M178" s="238"/>
      <c r="N178" s="238">
        <f t="shared" si="30"/>
        <v>0</v>
      </c>
      <c r="O178" s="238"/>
      <c r="P178" s="238"/>
      <c r="Q178" s="238"/>
      <c r="R178" s="124"/>
      <c r="T178" s="154" t="s">
        <v>5</v>
      </c>
      <c r="U178" s="43" t="s">
        <v>43</v>
      </c>
      <c r="V178" s="155">
        <v>0.752</v>
      </c>
      <c r="W178" s="155">
        <f t="shared" si="31"/>
        <v>1.504</v>
      </c>
      <c r="X178" s="155">
        <v>0</v>
      </c>
      <c r="Y178" s="155">
        <f t="shared" si="32"/>
        <v>0</v>
      </c>
      <c r="Z178" s="155">
        <v>0</v>
      </c>
      <c r="AA178" s="156">
        <f t="shared" si="33"/>
        <v>0</v>
      </c>
      <c r="AR178" s="21" t="s">
        <v>148</v>
      </c>
      <c r="AT178" s="21" t="s">
        <v>144</v>
      </c>
      <c r="AU178" s="21" t="s">
        <v>127</v>
      </c>
      <c r="AY178" s="21" t="s">
        <v>143</v>
      </c>
      <c r="BE178" s="157">
        <f t="shared" si="34"/>
        <v>0</v>
      </c>
      <c r="BF178" s="157">
        <f t="shared" si="35"/>
        <v>0</v>
      </c>
      <c r="BG178" s="157">
        <f t="shared" si="36"/>
        <v>0</v>
      </c>
      <c r="BH178" s="157">
        <f t="shared" si="37"/>
        <v>0</v>
      </c>
      <c r="BI178" s="157">
        <f t="shared" si="38"/>
        <v>0</v>
      </c>
      <c r="BJ178" s="21" t="s">
        <v>127</v>
      </c>
      <c r="BK178" s="157">
        <f t="shared" si="39"/>
        <v>0</v>
      </c>
      <c r="BL178" s="21" t="s">
        <v>148</v>
      </c>
      <c r="BM178" s="21" t="s">
        <v>569</v>
      </c>
    </row>
    <row r="179" spans="2:65" s="1" customFormat="1" ht="38.25" customHeight="1">
      <c r="B179" s="122"/>
      <c r="C179" s="150" t="s">
        <v>570</v>
      </c>
      <c r="D179" s="150" t="s">
        <v>144</v>
      </c>
      <c r="E179" s="151" t="s">
        <v>571</v>
      </c>
      <c r="F179" s="237" t="s">
        <v>572</v>
      </c>
      <c r="G179" s="237"/>
      <c r="H179" s="237"/>
      <c r="I179" s="237"/>
      <c r="J179" s="152" t="s">
        <v>207</v>
      </c>
      <c r="K179" s="153">
        <v>4</v>
      </c>
      <c r="L179" s="238"/>
      <c r="M179" s="238"/>
      <c r="N179" s="238">
        <f t="shared" si="30"/>
        <v>0</v>
      </c>
      <c r="O179" s="238"/>
      <c r="P179" s="238"/>
      <c r="Q179" s="238"/>
      <c r="R179" s="124"/>
      <c r="T179" s="154" t="s">
        <v>5</v>
      </c>
      <c r="U179" s="43" t="s">
        <v>43</v>
      </c>
      <c r="V179" s="155">
        <v>0.96799999999999997</v>
      </c>
      <c r="W179" s="155">
        <f t="shared" si="31"/>
        <v>3.8719999999999999</v>
      </c>
      <c r="X179" s="155">
        <v>0</v>
      </c>
      <c r="Y179" s="155">
        <f t="shared" si="32"/>
        <v>0</v>
      </c>
      <c r="Z179" s="155">
        <v>0</v>
      </c>
      <c r="AA179" s="156">
        <f t="shared" si="33"/>
        <v>0</v>
      </c>
      <c r="AR179" s="21" t="s">
        <v>148</v>
      </c>
      <c r="AT179" s="21" t="s">
        <v>144</v>
      </c>
      <c r="AU179" s="21" t="s">
        <v>127</v>
      </c>
      <c r="AY179" s="21" t="s">
        <v>143</v>
      </c>
      <c r="BE179" s="157">
        <f t="shared" si="34"/>
        <v>0</v>
      </c>
      <c r="BF179" s="157">
        <f t="shared" si="35"/>
        <v>0</v>
      </c>
      <c r="BG179" s="157">
        <f t="shared" si="36"/>
        <v>0</v>
      </c>
      <c r="BH179" s="157">
        <f t="shared" si="37"/>
        <v>0</v>
      </c>
      <c r="BI179" s="157">
        <f t="shared" si="38"/>
        <v>0</v>
      </c>
      <c r="BJ179" s="21" t="s">
        <v>127</v>
      </c>
      <c r="BK179" s="157">
        <f t="shared" si="39"/>
        <v>0</v>
      </c>
      <c r="BL179" s="21" t="s">
        <v>148</v>
      </c>
      <c r="BM179" s="21" t="s">
        <v>573</v>
      </c>
    </row>
    <row r="180" spans="2:65" s="1" customFormat="1" ht="25.5" customHeight="1">
      <c r="B180" s="122"/>
      <c r="C180" s="150" t="s">
        <v>574</v>
      </c>
      <c r="D180" s="150" t="s">
        <v>144</v>
      </c>
      <c r="E180" s="151" t="s">
        <v>575</v>
      </c>
      <c r="F180" s="237" t="s">
        <v>576</v>
      </c>
      <c r="G180" s="237"/>
      <c r="H180" s="237"/>
      <c r="I180" s="237"/>
      <c r="J180" s="152" t="s">
        <v>147</v>
      </c>
      <c r="K180" s="153">
        <v>18</v>
      </c>
      <c r="L180" s="238"/>
      <c r="M180" s="238"/>
      <c r="N180" s="238">
        <f t="shared" si="30"/>
        <v>0</v>
      </c>
      <c r="O180" s="238"/>
      <c r="P180" s="238"/>
      <c r="Q180" s="238"/>
      <c r="R180" s="124"/>
      <c r="T180" s="154" t="s">
        <v>5</v>
      </c>
      <c r="U180" s="43" t="s">
        <v>43</v>
      </c>
      <c r="V180" s="155">
        <v>0.91900000000000004</v>
      </c>
      <c r="W180" s="155">
        <f t="shared" si="31"/>
        <v>16.542000000000002</v>
      </c>
      <c r="X180" s="155">
        <v>6.6699999999999997E-3</v>
      </c>
      <c r="Y180" s="155">
        <f t="shared" si="32"/>
        <v>0.12006</v>
      </c>
      <c r="Z180" s="155">
        <v>0</v>
      </c>
      <c r="AA180" s="156">
        <f t="shared" si="33"/>
        <v>0</v>
      </c>
      <c r="AR180" s="21" t="s">
        <v>148</v>
      </c>
      <c r="AT180" s="21" t="s">
        <v>144</v>
      </c>
      <c r="AU180" s="21" t="s">
        <v>127</v>
      </c>
      <c r="AY180" s="21" t="s">
        <v>143</v>
      </c>
      <c r="BE180" s="157">
        <f t="shared" si="34"/>
        <v>0</v>
      </c>
      <c r="BF180" s="157">
        <f t="shared" si="35"/>
        <v>0</v>
      </c>
      <c r="BG180" s="157">
        <f t="shared" si="36"/>
        <v>0</v>
      </c>
      <c r="BH180" s="157">
        <f t="shared" si="37"/>
        <v>0</v>
      </c>
      <c r="BI180" s="157">
        <f t="shared" si="38"/>
        <v>0</v>
      </c>
      <c r="BJ180" s="21" t="s">
        <v>127</v>
      </c>
      <c r="BK180" s="157">
        <f t="shared" si="39"/>
        <v>0</v>
      </c>
      <c r="BL180" s="21" t="s">
        <v>148</v>
      </c>
      <c r="BM180" s="21" t="s">
        <v>577</v>
      </c>
    </row>
    <row r="181" spans="2:65" s="1" customFormat="1" ht="38.25" customHeight="1">
      <c r="B181" s="122"/>
      <c r="C181" s="150" t="s">
        <v>578</v>
      </c>
      <c r="D181" s="150" t="s">
        <v>144</v>
      </c>
      <c r="E181" s="151" t="s">
        <v>579</v>
      </c>
      <c r="F181" s="237" t="s">
        <v>580</v>
      </c>
      <c r="G181" s="237"/>
      <c r="H181" s="237"/>
      <c r="I181" s="237"/>
      <c r="J181" s="152" t="s">
        <v>207</v>
      </c>
      <c r="K181" s="153">
        <v>6</v>
      </c>
      <c r="L181" s="238"/>
      <c r="M181" s="238"/>
      <c r="N181" s="238">
        <f t="shared" si="30"/>
        <v>0</v>
      </c>
      <c r="O181" s="238"/>
      <c r="P181" s="238"/>
      <c r="Q181" s="238"/>
      <c r="R181" s="124"/>
      <c r="T181" s="154" t="s">
        <v>5</v>
      </c>
      <c r="U181" s="43" t="s">
        <v>43</v>
      </c>
      <c r="V181" s="155">
        <v>1.373</v>
      </c>
      <c r="W181" s="155">
        <f t="shared" si="31"/>
        <v>8.2379999999999995</v>
      </c>
      <c r="X181" s="155">
        <v>0</v>
      </c>
      <c r="Y181" s="155">
        <f t="shared" si="32"/>
        <v>0</v>
      </c>
      <c r="Z181" s="155">
        <v>0</v>
      </c>
      <c r="AA181" s="156">
        <f t="shared" si="33"/>
        <v>0</v>
      </c>
      <c r="AR181" s="21" t="s">
        <v>148</v>
      </c>
      <c r="AT181" s="21" t="s">
        <v>144</v>
      </c>
      <c r="AU181" s="21" t="s">
        <v>127</v>
      </c>
      <c r="AY181" s="21" t="s">
        <v>143</v>
      </c>
      <c r="BE181" s="157">
        <f t="shared" si="34"/>
        <v>0</v>
      </c>
      <c r="BF181" s="157">
        <f t="shared" si="35"/>
        <v>0</v>
      </c>
      <c r="BG181" s="157">
        <f t="shared" si="36"/>
        <v>0</v>
      </c>
      <c r="BH181" s="157">
        <f t="shared" si="37"/>
        <v>0</v>
      </c>
      <c r="BI181" s="157">
        <f t="shared" si="38"/>
        <v>0</v>
      </c>
      <c r="BJ181" s="21" t="s">
        <v>127</v>
      </c>
      <c r="BK181" s="157">
        <f t="shared" si="39"/>
        <v>0</v>
      </c>
      <c r="BL181" s="21" t="s">
        <v>148</v>
      </c>
      <c r="BM181" s="21" t="s">
        <v>581</v>
      </c>
    </row>
    <row r="182" spans="2:65" s="1" customFormat="1" ht="25.5" customHeight="1">
      <c r="B182" s="122"/>
      <c r="C182" s="150" t="s">
        <v>582</v>
      </c>
      <c r="D182" s="150" t="s">
        <v>144</v>
      </c>
      <c r="E182" s="151" t="s">
        <v>583</v>
      </c>
      <c r="F182" s="237" t="s">
        <v>584</v>
      </c>
      <c r="G182" s="237"/>
      <c r="H182" s="237"/>
      <c r="I182" s="237"/>
      <c r="J182" s="152" t="s">
        <v>207</v>
      </c>
      <c r="K182" s="153">
        <v>8</v>
      </c>
      <c r="L182" s="238"/>
      <c r="M182" s="238"/>
      <c r="N182" s="238">
        <f t="shared" si="30"/>
        <v>0</v>
      </c>
      <c r="O182" s="238"/>
      <c r="P182" s="238"/>
      <c r="Q182" s="238"/>
      <c r="R182" s="124"/>
      <c r="T182" s="154" t="s">
        <v>5</v>
      </c>
      <c r="U182" s="43" t="s">
        <v>43</v>
      </c>
      <c r="V182" s="155">
        <v>1.1020000000000001</v>
      </c>
      <c r="W182" s="155">
        <f t="shared" si="31"/>
        <v>8.8160000000000007</v>
      </c>
      <c r="X182" s="155">
        <v>1.6299999999999999E-3</v>
      </c>
      <c r="Y182" s="155">
        <f t="shared" si="32"/>
        <v>1.304E-2</v>
      </c>
      <c r="Z182" s="155">
        <v>0</v>
      </c>
      <c r="AA182" s="156">
        <f t="shared" si="33"/>
        <v>0</v>
      </c>
      <c r="AR182" s="21" t="s">
        <v>148</v>
      </c>
      <c r="AT182" s="21" t="s">
        <v>144</v>
      </c>
      <c r="AU182" s="21" t="s">
        <v>127</v>
      </c>
      <c r="AY182" s="21" t="s">
        <v>143</v>
      </c>
      <c r="BE182" s="157">
        <f t="shared" si="34"/>
        <v>0</v>
      </c>
      <c r="BF182" s="157">
        <f t="shared" si="35"/>
        <v>0</v>
      </c>
      <c r="BG182" s="157">
        <f t="shared" si="36"/>
        <v>0</v>
      </c>
      <c r="BH182" s="157">
        <f t="shared" si="37"/>
        <v>0</v>
      </c>
      <c r="BI182" s="157">
        <f t="shared" si="38"/>
        <v>0</v>
      </c>
      <c r="BJ182" s="21" t="s">
        <v>127</v>
      </c>
      <c r="BK182" s="157">
        <f t="shared" si="39"/>
        <v>0</v>
      </c>
      <c r="BL182" s="21" t="s">
        <v>148</v>
      </c>
      <c r="BM182" s="21" t="s">
        <v>585</v>
      </c>
    </row>
    <row r="183" spans="2:65" s="1" customFormat="1" ht="25.5" customHeight="1">
      <c r="B183" s="122"/>
      <c r="C183" s="150" t="s">
        <v>586</v>
      </c>
      <c r="D183" s="150" t="s">
        <v>144</v>
      </c>
      <c r="E183" s="151" t="s">
        <v>587</v>
      </c>
      <c r="F183" s="237" t="s">
        <v>588</v>
      </c>
      <c r="G183" s="237"/>
      <c r="H183" s="237"/>
      <c r="I183" s="237"/>
      <c r="J183" s="152" t="s">
        <v>147</v>
      </c>
      <c r="K183" s="153">
        <v>42</v>
      </c>
      <c r="L183" s="238"/>
      <c r="M183" s="238"/>
      <c r="N183" s="238">
        <f t="shared" si="30"/>
        <v>0</v>
      </c>
      <c r="O183" s="238"/>
      <c r="P183" s="238"/>
      <c r="Q183" s="238"/>
      <c r="R183" s="124"/>
      <c r="T183" s="154" t="s">
        <v>5</v>
      </c>
      <c r="U183" s="43" t="s">
        <v>43</v>
      </c>
      <c r="V183" s="155">
        <v>2.1000000000000001E-2</v>
      </c>
      <c r="W183" s="155">
        <f t="shared" si="31"/>
        <v>0.88200000000000001</v>
      </c>
      <c r="X183" s="155">
        <v>0</v>
      </c>
      <c r="Y183" s="155">
        <f t="shared" si="32"/>
        <v>0</v>
      </c>
      <c r="Z183" s="155">
        <v>0</v>
      </c>
      <c r="AA183" s="156">
        <f t="shared" si="33"/>
        <v>0</v>
      </c>
      <c r="AR183" s="21" t="s">
        <v>148</v>
      </c>
      <c r="AT183" s="21" t="s">
        <v>144</v>
      </c>
      <c r="AU183" s="21" t="s">
        <v>127</v>
      </c>
      <c r="AY183" s="21" t="s">
        <v>143</v>
      </c>
      <c r="BE183" s="157">
        <f t="shared" si="34"/>
        <v>0</v>
      </c>
      <c r="BF183" s="157">
        <f t="shared" si="35"/>
        <v>0</v>
      </c>
      <c r="BG183" s="157">
        <f t="shared" si="36"/>
        <v>0</v>
      </c>
      <c r="BH183" s="157">
        <f t="shared" si="37"/>
        <v>0</v>
      </c>
      <c r="BI183" s="157">
        <f t="shared" si="38"/>
        <v>0</v>
      </c>
      <c r="BJ183" s="21" t="s">
        <v>127</v>
      </c>
      <c r="BK183" s="157">
        <f t="shared" si="39"/>
        <v>0</v>
      </c>
      <c r="BL183" s="21" t="s">
        <v>148</v>
      </c>
      <c r="BM183" s="21" t="s">
        <v>589</v>
      </c>
    </row>
    <row r="184" spans="2:65" s="1" customFormat="1" ht="25.5" customHeight="1">
      <c r="B184" s="122"/>
      <c r="C184" s="150" t="s">
        <v>590</v>
      </c>
      <c r="D184" s="150" t="s">
        <v>144</v>
      </c>
      <c r="E184" s="151" t="s">
        <v>591</v>
      </c>
      <c r="F184" s="237" t="s">
        <v>592</v>
      </c>
      <c r="G184" s="237"/>
      <c r="H184" s="237"/>
      <c r="I184" s="237"/>
      <c r="J184" s="152" t="s">
        <v>147</v>
      </c>
      <c r="K184" s="153">
        <v>36</v>
      </c>
      <c r="L184" s="238"/>
      <c r="M184" s="238"/>
      <c r="N184" s="238">
        <f t="shared" si="30"/>
        <v>0</v>
      </c>
      <c r="O184" s="238"/>
      <c r="P184" s="238"/>
      <c r="Q184" s="238"/>
      <c r="R184" s="124"/>
      <c r="T184" s="154" t="s">
        <v>5</v>
      </c>
      <c r="U184" s="43" t="s">
        <v>43</v>
      </c>
      <c r="V184" s="155">
        <v>3.2000000000000001E-2</v>
      </c>
      <c r="W184" s="155">
        <f t="shared" si="31"/>
        <v>1.1520000000000001</v>
      </c>
      <c r="X184" s="155">
        <v>0</v>
      </c>
      <c r="Y184" s="155">
        <f t="shared" si="32"/>
        <v>0</v>
      </c>
      <c r="Z184" s="155">
        <v>0</v>
      </c>
      <c r="AA184" s="156">
        <f t="shared" si="33"/>
        <v>0</v>
      </c>
      <c r="AR184" s="21" t="s">
        <v>148</v>
      </c>
      <c r="AT184" s="21" t="s">
        <v>144</v>
      </c>
      <c r="AU184" s="21" t="s">
        <v>127</v>
      </c>
      <c r="AY184" s="21" t="s">
        <v>143</v>
      </c>
      <c r="BE184" s="157">
        <f t="shared" si="34"/>
        <v>0</v>
      </c>
      <c r="BF184" s="157">
        <f t="shared" si="35"/>
        <v>0</v>
      </c>
      <c r="BG184" s="157">
        <f t="shared" si="36"/>
        <v>0</v>
      </c>
      <c r="BH184" s="157">
        <f t="shared" si="37"/>
        <v>0</v>
      </c>
      <c r="BI184" s="157">
        <f t="shared" si="38"/>
        <v>0</v>
      </c>
      <c r="BJ184" s="21" t="s">
        <v>127</v>
      </c>
      <c r="BK184" s="157">
        <f t="shared" si="39"/>
        <v>0</v>
      </c>
      <c r="BL184" s="21" t="s">
        <v>148</v>
      </c>
      <c r="BM184" s="21" t="s">
        <v>593</v>
      </c>
    </row>
    <row r="185" spans="2:65" s="1" customFormat="1" ht="25.5" customHeight="1">
      <c r="B185" s="122"/>
      <c r="C185" s="150" t="s">
        <v>594</v>
      </c>
      <c r="D185" s="150" t="s">
        <v>144</v>
      </c>
      <c r="E185" s="151" t="s">
        <v>595</v>
      </c>
      <c r="F185" s="237" t="s">
        <v>596</v>
      </c>
      <c r="G185" s="237"/>
      <c r="H185" s="237"/>
      <c r="I185" s="237"/>
      <c r="J185" s="152" t="s">
        <v>147</v>
      </c>
      <c r="K185" s="153">
        <v>18</v>
      </c>
      <c r="L185" s="238"/>
      <c r="M185" s="238"/>
      <c r="N185" s="238">
        <f t="shared" si="30"/>
        <v>0</v>
      </c>
      <c r="O185" s="238"/>
      <c r="P185" s="238"/>
      <c r="Q185" s="238"/>
      <c r="R185" s="124"/>
      <c r="T185" s="154" t="s">
        <v>5</v>
      </c>
      <c r="U185" s="43" t="s">
        <v>43</v>
      </c>
      <c r="V185" s="155">
        <v>4.2000000000000003E-2</v>
      </c>
      <c r="W185" s="155">
        <f t="shared" si="31"/>
        <v>0.75600000000000001</v>
      </c>
      <c r="X185" s="155">
        <v>0</v>
      </c>
      <c r="Y185" s="155">
        <f t="shared" si="32"/>
        <v>0</v>
      </c>
      <c r="Z185" s="155">
        <v>0</v>
      </c>
      <c r="AA185" s="156">
        <f t="shared" si="33"/>
        <v>0</v>
      </c>
      <c r="AR185" s="21" t="s">
        <v>148</v>
      </c>
      <c r="AT185" s="21" t="s">
        <v>144</v>
      </c>
      <c r="AU185" s="21" t="s">
        <v>127</v>
      </c>
      <c r="AY185" s="21" t="s">
        <v>143</v>
      </c>
      <c r="BE185" s="157">
        <f t="shared" si="34"/>
        <v>0</v>
      </c>
      <c r="BF185" s="157">
        <f t="shared" si="35"/>
        <v>0</v>
      </c>
      <c r="BG185" s="157">
        <f t="shared" si="36"/>
        <v>0</v>
      </c>
      <c r="BH185" s="157">
        <f t="shared" si="37"/>
        <v>0</v>
      </c>
      <c r="BI185" s="157">
        <f t="shared" si="38"/>
        <v>0</v>
      </c>
      <c r="BJ185" s="21" t="s">
        <v>127</v>
      </c>
      <c r="BK185" s="157">
        <f t="shared" si="39"/>
        <v>0</v>
      </c>
      <c r="BL185" s="21" t="s">
        <v>148</v>
      </c>
      <c r="BM185" s="21" t="s">
        <v>597</v>
      </c>
    </row>
    <row r="186" spans="2:65" s="1" customFormat="1" ht="38.25" customHeight="1">
      <c r="B186" s="122"/>
      <c r="C186" s="150" t="s">
        <v>314</v>
      </c>
      <c r="D186" s="150" t="s">
        <v>144</v>
      </c>
      <c r="E186" s="151" t="s">
        <v>598</v>
      </c>
      <c r="F186" s="237" t="s">
        <v>599</v>
      </c>
      <c r="G186" s="237"/>
      <c r="H186" s="237"/>
      <c r="I186" s="237"/>
      <c r="J186" s="152" t="s">
        <v>281</v>
      </c>
      <c r="K186" s="153">
        <v>0.25</v>
      </c>
      <c r="L186" s="238"/>
      <c r="M186" s="238"/>
      <c r="N186" s="238">
        <f t="shared" si="30"/>
        <v>0</v>
      </c>
      <c r="O186" s="238"/>
      <c r="P186" s="238"/>
      <c r="Q186" s="238"/>
      <c r="R186" s="124"/>
      <c r="T186" s="154" t="s">
        <v>5</v>
      </c>
      <c r="U186" s="43" t="s">
        <v>43</v>
      </c>
      <c r="V186" s="155">
        <v>5.5620000000000003</v>
      </c>
      <c r="W186" s="155">
        <f t="shared" si="31"/>
        <v>1.3905000000000001</v>
      </c>
      <c r="X186" s="155">
        <v>0</v>
      </c>
      <c r="Y186" s="155">
        <f t="shared" si="32"/>
        <v>0</v>
      </c>
      <c r="Z186" s="155">
        <v>0</v>
      </c>
      <c r="AA186" s="156">
        <f t="shared" si="33"/>
        <v>0</v>
      </c>
      <c r="AR186" s="21" t="s">
        <v>148</v>
      </c>
      <c r="AT186" s="21" t="s">
        <v>144</v>
      </c>
      <c r="AU186" s="21" t="s">
        <v>127</v>
      </c>
      <c r="AY186" s="21" t="s">
        <v>143</v>
      </c>
      <c r="BE186" s="157">
        <f t="shared" si="34"/>
        <v>0</v>
      </c>
      <c r="BF186" s="157">
        <f t="shared" si="35"/>
        <v>0</v>
      </c>
      <c r="BG186" s="157">
        <f t="shared" si="36"/>
        <v>0</v>
      </c>
      <c r="BH186" s="157">
        <f t="shared" si="37"/>
        <v>0</v>
      </c>
      <c r="BI186" s="157">
        <f t="shared" si="38"/>
        <v>0</v>
      </c>
      <c r="BJ186" s="21" t="s">
        <v>127</v>
      </c>
      <c r="BK186" s="157">
        <f t="shared" si="39"/>
        <v>0</v>
      </c>
      <c r="BL186" s="21" t="s">
        <v>148</v>
      </c>
      <c r="BM186" s="21" t="s">
        <v>600</v>
      </c>
    </row>
    <row r="187" spans="2:65" s="1" customFormat="1" ht="25.5" customHeight="1">
      <c r="B187" s="122"/>
      <c r="C187" s="150" t="s">
        <v>601</v>
      </c>
      <c r="D187" s="150" t="s">
        <v>144</v>
      </c>
      <c r="E187" s="151" t="s">
        <v>602</v>
      </c>
      <c r="F187" s="237" t="s">
        <v>603</v>
      </c>
      <c r="G187" s="237"/>
      <c r="H187" s="237"/>
      <c r="I187" s="237"/>
      <c r="J187" s="152" t="s">
        <v>162</v>
      </c>
      <c r="K187" s="153">
        <v>772.28899999999999</v>
      </c>
      <c r="L187" s="238"/>
      <c r="M187" s="238"/>
      <c r="N187" s="238">
        <f t="shared" si="30"/>
        <v>0</v>
      </c>
      <c r="O187" s="238"/>
      <c r="P187" s="238"/>
      <c r="Q187" s="238"/>
      <c r="R187" s="124"/>
      <c r="T187" s="154" t="s">
        <v>5</v>
      </c>
      <c r="U187" s="43" t="s">
        <v>43</v>
      </c>
      <c r="V187" s="155">
        <v>0</v>
      </c>
      <c r="W187" s="155">
        <f t="shared" si="31"/>
        <v>0</v>
      </c>
      <c r="X187" s="155">
        <v>0</v>
      </c>
      <c r="Y187" s="155">
        <f t="shared" si="32"/>
        <v>0</v>
      </c>
      <c r="Z187" s="155">
        <v>0</v>
      </c>
      <c r="AA187" s="156">
        <f t="shared" si="33"/>
        <v>0</v>
      </c>
      <c r="AR187" s="21" t="s">
        <v>148</v>
      </c>
      <c r="AT187" s="21" t="s">
        <v>144</v>
      </c>
      <c r="AU187" s="21" t="s">
        <v>127</v>
      </c>
      <c r="AY187" s="21" t="s">
        <v>143</v>
      </c>
      <c r="BE187" s="157">
        <f t="shared" si="34"/>
        <v>0</v>
      </c>
      <c r="BF187" s="157">
        <f t="shared" si="35"/>
        <v>0</v>
      </c>
      <c r="BG187" s="157">
        <f t="shared" si="36"/>
        <v>0</v>
      </c>
      <c r="BH187" s="157">
        <f t="shared" si="37"/>
        <v>0</v>
      </c>
      <c r="BI187" s="157">
        <f t="shared" si="38"/>
        <v>0</v>
      </c>
      <c r="BJ187" s="21" t="s">
        <v>127</v>
      </c>
      <c r="BK187" s="157">
        <f t="shared" si="39"/>
        <v>0</v>
      </c>
      <c r="BL187" s="21" t="s">
        <v>148</v>
      </c>
      <c r="BM187" s="21" t="s">
        <v>604</v>
      </c>
    </row>
    <row r="188" spans="2:65" s="9" customFormat="1" ht="29.85" customHeight="1">
      <c r="B188" s="139"/>
      <c r="C188" s="140"/>
      <c r="D188" s="149" t="s">
        <v>392</v>
      </c>
      <c r="E188" s="149"/>
      <c r="F188" s="149"/>
      <c r="G188" s="149"/>
      <c r="H188" s="149"/>
      <c r="I188" s="149"/>
      <c r="J188" s="149"/>
      <c r="K188" s="149"/>
      <c r="L188" s="149"/>
      <c r="M188" s="149"/>
      <c r="N188" s="234">
        <f>BK188</f>
        <v>0</v>
      </c>
      <c r="O188" s="235"/>
      <c r="P188" s="235"/>
      <c r="Q188" s="235"/>
      <c r="R188" s="142"/>
      <c r="T188" s="143"/>
      <c r="U188" s="140"/>
      <c r="V188" s="140"/>
      <c r="W188" s="144">
        <f>SUM(W189:W223)</f>
        <v>37.559850000000004</v>
      </c>
      <c r="X188" s="140"/>
      <c r="Y188" s="144">
        <f>SUM(Y189:Y223)</f>
        <v>8.0750000000000016E-2</v>
      </c>
      <c r="Z188" s="140"/>
      <c r="AA188" s="145">
        <f>SUM(AA189:AA223)</f>
        <v>0.10454000000000001</v>
      </c>
      <c r="AR188" s="146" t="s">
        <v>127</v>
      </c>
      <c r="AT188" s="147" t="s">
        <v>75</v>
      </c>
      <c r="AU188" s="147" t="s">
        <v>84</v>
      </c>
      <c r="AY188" s="146" t="s">
        <v>143</v>
      </c>
      <c r="BK188" s="148">
        <f>SUM(BK189:BK223)</f>
        <v>0</v>
      </c>
    </row>
    <row r="189" spans="2:65" s="1" customFormat="1" ht="25.5" customHeight="1">
      <c r="B189" s="122"/>
      <c r="C189" s="150" t="s">
        <v>262</v>
      </c>
      <c r="D189" s="150" t="s">
        <v>144</v>
      </c>
      <c r="E189" s="151" t="s">
        <v>605</v>
      </c>
      <c r="F189" s="237" t="s">
        <v>606</v>
      </c>
      <c r="G189" s="237"/>
      <c r="H189" s="237"/>
      <c r="I189" s="237"/>
      <c r="J189" s="152" t="s">
        <v>207</v>
      </c>
      <c r="K189" s="153">
        <v>12</v>
      </c>
      <c r="L189" s="238"/>
      <c r="M189" s="238"/>
      <c r="N189" s="238">
        <f t="shared" ref="N189:N223" si="40">ROUND(L189*K189,2)</f>
        <v>0</v>
      </c>
      <c r="O189" s="238"/>
      <c r="P189" s="238"/>
      <c r="Q189" s="238"/>
      <c r="R189" s="124"/>
      <c r="T189" s="154" t="s">
        <v>5</v>
      </c>
      <c r="U189" s="43" t="s">
        <v>43</v>
      </c>
      <c r="V189" s="155">
        <v>0.312</v>
      </c>
      <c r="W189" s="155">
        <f t="shared" ref="W189:W223" si="41">V189*K189</f>
        <v>3.7439999999999998</v>
      </c>
      <c r="X189" s="155">
        <v>1.7000000000000001E-4</v>
      </c>
      <c r="Y189" s="155">
        <f t="shared" ref="Y189:Y223" si="42">X189*K189</f>
        <v>2.0400000000000001E-3</v>
      </c>
      <c r="Z189" s="155">
        <v>2.2000000000000001E-3</v>
      </c>
      <c r="AA189" s="156">
        <f t="shared" ref="AA189:AA223" si="43">Z189*K189</f>
        <v>2.64E-2</v>
      </c>
      <c r="AR189" s="21" t="s">
        <v>148</v>
      </c>
      <c r="AT189" s="21" t="s">
        <v>144</v>
      </c>
      <c r="AU189" s="21" t="s">
        <v>127</v>
      </c>
      <c r="AY189" s="21" t="s">
        <v>143</v>
      </c>
      <c r="BE189" s="157">
        <f t="shared" ref="BE189:BE223" si="44">IF(U189="základní",N189,0)</f>
        <v>0</v>
      </c>
      <c r="BF189" s="157">
        <f t="shared" ref="BF189:BF223" si="45">IF(U189="snížená",N189,0)</f>
        <v>0</v>
      </c>
      <c r="BG189" s="157">
        <f t="shared" ref="BG189:BG223" si="46">IF(U189="zákl. přenesená",N189,0)</f>
        <v>0</v>
      </c>
      <c r="BH189" s="157">
        <f t="shared" ref="BH189:BH223" si="47">IF(U189="sníž. přenesená",N189,0)</f>
        <v>0</v>
      </c>
      <c r="BI189" s="157">
        <f t="shared" ref="BI189:BI223" si="48">IF(U189="nulová",N189,0)</f>
        <v>0</v>
      </c>
      <c r="BJ189" s="21" t="s">
        <v>127</v>
      </c>
      <c r="BK189" s="157">
        <f t="shared" ref="BK189:BK223" si="49">ROUND(L189*K189,2)</f>
        <v>0</v>
      </c>
      <c r="BL189" s="21" t="s">
        <v>148</v>
      </c>
      <c r="BM189" s="21" t="s">
        <v>607</v>
      </c>
    </row>
    <row r="190" spans="2:65" s="1" customFormat="1" ht="25.5" customHeight="1">
      <c r="B190" s="122"/>
      <c r="C190" s="150" t="s">
        <v>164</v>
      </c>
      <c r="D190" s="150" t="s">
        <v>144</v>
      </c>
      <c r="E190" s="151" t="s">
        <v>608</v>
      </c>
      <c r="F190" s="237" t="s">
        <v>609</v>
      </c>
      <c r="G190" s="237"/>
      <c r="H190" s="237"/>
      <c r="I190" s="237"/>
      <c r="J190" s="152" t="s">
        <v>207</v>
      </c>
      <c r="K190" s="153">
        <v>16</v>
      </c>
      <c r="L190" s="238"/>
      <c r="M190" s="238"/>
      <c r="N190" s="238">
        <f t="shared" si="40"/>
        <v>0</v>
      </c>
      <c r="O190" s="238"/>
      <c r="P190" s="238"/>
      <c r="Q190" s="238"/>
      <c r="R190" s="124"/>
      <c r="T190" s="154" t="s">
        <v>5</v>
      </c>
      <c r="U190" s="43" t="s">
        <v>43</v>
      </c>
      <c r="V190" s="155">
        <v>0.374</v>
      </c>
      <c r="W190" s="155">
        <f t="shared" si="41"/>
        <v>5.984</v>
      </c>
      <c r="X190" s="155">
        <v>2.1000000000000001E-4</v>
      </c>
      <c r="Y190" s="155">
        <f t="shared" si="42"/>
        <v>3.3600000000000001E-3</v>
      </c>
      <c r="Z190" s="155">
        <v>3.5000000000000001E-3</v>
      </c>
      <c r="AA190" s="156">
        <f t="shared" si="43"/>
        <v>5.6000000000000001E-2</v>
      </c>
      <c r="AR190" s="21" t="s">
        <v>148</v>
      </c>
      <c r="AT190" s="21" t="s">
        <v>144</v>
      </c>
      <c r="AU190" s="21" t="s">
        <v>127</v>
      </c>
      <c r="AY190" s="21" t="s">
        <v>143</v>
      </c>
      <c r="BE190" s="157">
        <f t="shared" si="44"/>
        <v>0</v>
      </c>
      <c r="BF190" s="157">
        <f t="shared" si="45"/>
        <v>0</v>
      </c>
      <c r="BG190" s="157">
        <f t="shared" si="46"/>
        <v>0</v>
      </c>
      <c r="BH190" s="157">
        <f t="shared" si="47"/>
        <v>0</v>
      </c>
      <c r="BI190" s="157">
        <f t="shared" si="48"/>
        <v>0</v>
      </c>
      <c r="BJ190" s="21" t="s">
        <v>127</v>
      </c>
      <c r="BK190" s="157">
        <f t="shared" si="49"/>
        <v>0</v>
      </c>
      <c r="BL190" s="21" t="s">
        <v>148</v>
      </c>
      <c r="BM190" s="21" t="s">
        <v>610</v>
      </c>
    </row>
    <row r="191" spans="2:65" s="1" customFormat="1" ht="25.5" customHeight="1">
      <c r="B191" s="122"/>
      <c r="C191" s="150" t="s">
        <v>212</v>
      </c>
      <c r="D191" s="150" t="s">
        <v>144</v>
      </c>
      <c r="E191" s="151" t="s">
        <v>611</v>
      </c>
      <c r="F191" s="237" t="s">
        <v>612</v>
      </c>
      <c r="G191" s="237"/>
      <c r="H191" s="237"/>
      <c r="I191" s="237"/>
      <c r="J191" s="152" t="s">
        <v>207</v>
      </c>
      <c r="K191" s="153">
        <v>4</v>
      </c>
      <c r="L191" s="238"/>
      <c r="M191" s="238"/>
      <c r="N191" s="238">
        <f t="shared" si="40"/>
        <v>0</v>
      </c>
      <c r="O191" s="238"/>
      <c r="P191" s="238"/>
      <c r="Q191" s="238"/>
      <c r="R191" s="124"/>
      <c r="T191" s="154" t="s">
        <v>5</v>
      </c>
      <c r="U191" s="43" t="s">
        <v>43</v>
      </c>
      <c r="V191" s="155">
        <v>0.46800000000000003</v>
      </c>
      <c r="W191" s="155">
        <f t="shared" si="41"/>
        <v>1.8720000000000001</v>
      </c>
      <c r="X191" s="155">
        <v>1.2999999999999999E-4</v>
      </c>
      <c r="Y191" s="155">
        <f t="shared" si="42"/>
        <v>5.1999999999999995E-4</v>
      </c>
      <c r="Z191" s="155">
        <v>3.98E-3</v>
      </c>
      <c r="AA191" s="156">
        <f t="shared" si="43"/>
        <v>1.592E-2</v>
      </c>
      <c r="AR191" s="21" t="s">
        <v>148</v>
      </c>
      <c r="AT191" s="21" t="s">
        <v>144</v>
      </c>
      <c r="AU191" s="21" t="s">
        <v>127</v>
      </c>
      <c r="AY191" s="21" t="s">
        <v>143</v>
      </c>
      <c r="BE191" s="157">
        <f t="shared" si="44"/>
        <v>0</v>
      </c>
      <c r="BF191" s="157">
        <f t="shared" si="45"/>
        <v>0</v>
      </c>
      <c r="BG191" s="157">
        <f t="shared" si="46"/>
        <v>0</v>
      </c>
      <c r="BH191" s="157">
        <f t="shared" si="47"/>
        <v>0</v>
      </c>
      <c r="BI191" s="157">
        <f t="shared" si="48"/>
        <v>0</v>
      </c>
      <c r="BJ191" s="21" t="s">
        <v>127</v>
      </c>
      <c r="BK191" s="157">
        <f t="shared" si="49"/>
        <v>0</v>
      </c>
      <c r="BL191" s="21" t="s">
        <v>148</v>
      </c>
      <c r="BM191" s="21" t="s">
        <v>613</v>
      </c>
    </row>
    <row r="192" spans="2:65" s="1" customFormat="1" ht="25.5" customHeight="1">
      <c r="B192" s="122"/>
      <c r="C192" s="150" t="s">
        <v>614</v>
      </c>
      <c r="D192" s="150" t="s">
        <v>144</v>
      </c>
      <c r="E192" s="151" t="s">
        <v>615</v>
      </c>
      <c r="F192" s="237" t="s">
        <v>616</v>
      </c>
      <c r="G192" s="237"/>
      <c r="H192" s="237"/>
      <c r="I192" s="237"/>
      <c r="J192" s="152" t="s">
        <v>207</v>
      </c>
      <c r="K192" s="153">
        <v>1</v>
      </c>
      <c r="L192" s="238"/>
      <c r="M192" s="238"/>
      <c r="N192" s="238">
        <f t="shared" si="40"/>
        <v>0</v>
      </c>
      <c r="O192" s="238"/>
      <c r="P192" s="238"/>
      <c r="Q192" s="238"/>
      <c r="R192" s="124"/>
      <c r="T192" s="154" t="s">
        <v>5</v>
      </c>
      <c r="U192" s="43" t="s">
        <v>43</v>
      </c>
      <c r="V192" s="155">
        <v>0.28799999999999998</v>
      </c>
      <c r="W192" s="155">
        <f t="shared" si="41"/>
        <v>0.28799999999999998</v>
      </c>
      <c r="X192" s="155">
        <v>2.2000000000000001E-4</v>
      </c>
      <c r="Y192" s="155">
        <f t="shared" si="42"/>
        <v>2.2000000000000001E-4</v>
      </c>
      <c r="Z192" s="155">
        <v>0</v>
      </c>
      <c r="AA192" s="156">
        <f t="shared" si="43"/>
        <v>0</v>
      </c>
      <c r="AR192" s="21" t="s">
        <v>148</v>
      </c>
      <c r="AT192" s="21" t="s">
        <v>144</v>
      </c>
      <c r="AU192" s="21" t="s">
        <v>127</v>
      </c>
      <c r="AY192" s="21" t="s">
        <v>143</v>
      </c>
      <c r="BE192" s="157">
        <f t="shared" si="44"/>
        <v>0</v>
      </c>
      <c r="BF192" s="157">
        <f t="shared" si="45"/>
        <v>0</v>
      </c>
      <c r="BG192" s="157">
        <f t="shared" si="46"/>
        <v>0</v>
      </c>
      <c r="BH192" s="157">
        <f t="shared" si="47"/>
        <v>0</v>
      </c>
      <c r="BI192" s="157">
        <f t="shared" si="48"/>
        <v>0</v>
      </c>
      <c r="BJ192" s="21" t="s">
        <v>127</v>
      </c>
      <c r="BK192" s="157">
        <f t="shared" si="49"/>
        <v>0</v>
      </c>
      <c r="BL192" s="21" t="s">
        <v>148</v>
      </c>
      <c r="BM192" s="21" t="s">
        <v>617</v>
      </c>
    </row>
    <row r="193" spans="2:65" s="1" customFormat="1" ht="25.5" customHeight="1">
      <c r="B193" s="122"/>
      <c r="C193" s="150" t="s">
        <v>618</v>
      </c>
      <c r="D193" s="150" t="s">
        <v>144</v>
      </c>
      <c r="E193" s="151" t="s">
        <v>619</v>
      </c>
      <c r="F193" s="237" t="s">
        <v>620</v>
      </c>
      <c r="G193" s="237"/>
      <c r="H193" s="237"/>
      <c r="I193" s="237"/>
      <c r="J193" s="152" t="s">
        <v>207</v>
      </c>
      <c r="K193" s="153">
        <v>1</v>
      </c>
      <c r="L193" s="238"/>
      <c r="M193" s="238"/>
      <c r="N193" s="238">
        <f t="shared" si="40"/>
        <v>0</v>
      </c>
      <c r="O193" s="238"/>
      <c r="P193" s="238"/>
      <c r="Q193" s="238"/>
      <c r="R193" s="124"/>
      <c r="T193" s="154" t="s">
        <v>5</v>
      </c>
      <c r="U193" s="43" t="s">
        <v>43</v>
      </c>
      <c r="V193" s="155">
        <v>0.34</v>
      </c>
      <c r="W193" s="155">
        <f t="shared" si="41"/>
        <v>0.34</v>
      </c>
      <c r="X193" s="155">
        <v>3.1E-4</v>
      </c>
      <c r="Y193" s="155">
        <f t="shared" si="42"/>
        <v>3.1E-4</v>
      </c>
      <c r="Z193" s="155">
        <v>0</v>
      </c>
      <c r="AA193" s="156">
        <f t="shared" si="43"/>
        <v>0</v>
      </c>
      <c r="AR193" s="21" t="s">
        <v>148</v>
      </c>
      <c r="AT193" s="21" t="s">
        <v>144</v>
      </c>
      <c r="AU193" s="21" t="s">
        <v>127</v>
      </c>
      <c r="AY193" s="21" t="s">
        <v>143</v>
      </c>
      <c r="BE193" s="157">
        <f t="shared" si="44"/>
        <v>0</v>
      </c>
      <c r="BF193" s="157">
        <f t="shared" si="45"/>
        <v>0</v>
      </c>
      <c r="BG193" s="157">
        <f t="shared" si="46"/>
        <v>0</v>
      </c>
      <c r="BH193" s="157">
        <f t="shared" si="47"/>
        <v>0</v>
      </c>
      <c r="BI193" s="157">
        <f t="shared" si="48"/>
        <v>0</v>
      </c>
      <c r="BJ193" s="21" t="s">
        <v>127</v>
      </c>
      <c r="BK193" s="157">
        <f t="shared" si="49"/>
        <v>0</v>
      </c>
      <c r="BL193" s="21" t="s">
        <v>148</v>
      </c>
      <c r="BM193" s="21" t="s">
        <v>621</v>
      </c>
    </row>
    <row r="194" spans="2:65" s="1" customFormat="1" ht="38.25" customHeight="1">
      <c r="B194" s="122"/>
      <c r="C194" s="150" t="s">
        <v>622</v>
      </c>
      <c r="D194" s="150" t="s">
        <v>144</v>
      </c>
      <c r="E194" s="151" t="s">
        <v>623</v>
      </c>
      <c r="F194" s="237" t="s">
        <v>624</v>
      </c>
      <c r="G194" s="237"/>
      <c r="H194" s="237"/>
      <c r="I194" s="237"/>
      <c r="J194" s="152" t="s">
        <v>207</v>
      </c>
      <c r="K194" s="153">
        <v>8</v>
      </c>
      <c r="L194" s="238"/>
      <c r="M194" s="238"/>
      <c r="N194" s="238">
        <f t="shared" si="40"/>
        <v>0</v>
      </c>
      <c r="O194" s="238"/>
      <c r="P194" s="238"/>
      <c r="Q194" s="238"/>
      <c r="R194" s="124"/>
      <c r="T194" s="154" t="s">
        <v>5</v>
      </c>
      <c r="U194" s="43" t="s">
        <v>43</v>
      </c>
      <c r="V194" s="155">
        <v>0.10299999999999999</v>
      </c>
      <c r="W194" s="155">
        <f t="shared" si="41"/>
        <v>0.82399999999999995</v>
      </c>
      <c r="X194" s="155">
        <v>2.7E-4</v>
      </c>
      <c r="Y194" s="155">
        <f t="shared" si="42"/>
        <v>2.16E-3</v>
      </c>
      <c r="Z194" s="155">
        <v>0</v>
      </c>
      <c r="AA194" s="156">
        <f t="shared" si="43"/>
        <v>0</v>
      </c>
      <c r="AR194" s="21" t="s">
        <v>148</v>
      </c>
      <c r="AT194" s="21" t="s">
        <v>144</v>
      </c>
      <c r="AU194" s="21" t="s">
        <v>127</v>
      </c>
      <c r="AY194" s="21" t="s">
        <v>143</v>
      </c>
      <c r="BE194" s="157">
        <f t="shared" si="44"/>
        <v>0</v>
      </c>
      <c r="BF194" s="157">
        <f t="shared" si="45"/>
        <v>0</v>
      </c>
      <c r="BG194" s="157">
        <f t="shared" si="46"/>
        <v>0</v>
      </c>
      <c r="BH194" s="157">
        <f t="shared" si="47"/>
        <v>0</v>
      </c>
      <c r="BI194" s="157">
        <f t="shared" si="48"/>
        <v>0</v>
      </c>
      <c r="BJ194" s="21" t="s">
        <v>127</v>
      </c>
      <c r="BK194" s="157">
        <f t="shared" si="49"/>
        <v>0</v>
      </c>
      <c r="BL194" s="21" t="s">
        <v>148</v>
      </c>
      <c r="BM194" s="21" t="s">
        <v>625</v>
      </c>
    </row>
    <row r="195" spans="2:65" s="1" customFormat="1" ht="25.5" customHeight="1">
      <c r="B195" s="122"/>
      <c r="C195" s="150" t="s">
        <v>626</v>
      </c>
      <c r="D195" s="150" t="s">
        <v>144</v>
      </c>
      <c r="E195" s="151" t="s">
        <v>627</v>
      </c>
      <c r="F195" s="237" t="s">
        <v>628</v>
      </c>
      <c r="G195" s="237"/>
      <c r="H195" s="237"/>
      <c r="I195" s="237"/>
      <c r="J195" s="152" t="s">
        <v>207</v>
      </c>
      <c r="K195" s="153">
        <v>1</v>
      </c>
      <c r="L195" s="238"/>
      <c r="M195" s="238"/>
      <c r="N195" s="238">
        <f t="shared" si="40"/>
        <v>0</v>
      </c>
      <c r="O195" s="238"/>
      <c r="P195" s="238"/>
      <c r="Q195" s="238"/>
      <c r="R195" s="124"/>
      <c r="T195" s="154" t="s">
        <v>5</v>
      </c>
      <c r="U195" s="43" t="s">
        <v>43</v>
      </c>
      <c r="V195" s="155">
        <v>0.35</v>
      </c>
      <c r="W195" s="155">
        <f t="shared" si="41"/>
        <v>0.35</v>
      </c>
      <c r="X195" s="155">
        <v>5.9999999999999995E-4</v>
      </c>
      <c r="Y195" s="155">
        <f t="shared" si="42"/>
        <v>5.9999999999999995E-4</v>
      </c>
      <c r="Z195" s="155">
        <v>0</v>
      </c>
      <c r="AA195" s="156">
        <f t="shared" si="43"/>
        <v>0</v>
      </c>
      <c r="AR195" s="21" t="s">
        <v>148</v>
      </c>
      <c r="AT195" s="21" t="s">
        <v>144</v>
      </c>
      <c r="AU195" s="21" t="s">
        <v>127</v>
      </c>
      <c r="AY195" s="21" t="s">
        <v>143</v>
      </c>
      <c r="BE195" s="157">
        <f t="shared" si="44"/>
        <v>0</v>
      </c>
      <c r="BF195" s="157">
        <f t="shared" si="45"/>
        <v>0</v>
      </c>
      <c r="BG195" s="157">
        <f t="shared" si="46"/>
        <v>0</v>
      </c>
      <c r="BH195" s="157">
        <f t="shared" si="47"/>
        <v>0</v>
      </c>
      <c r="BI195" s="157">
        <f t="shared" si="48"/>
        <v>0</v>
      </c>
      <c r="BJ195" s="21" t="s">
        <v>127</v>
      </c>
      <c r="BK195" s="157">
        <f t="shared" si="49"/>
        <v>0</v>
      </c>
      <c r="BL195" s="21" t="s">
        <v>148</v>
      </c>
      <c r="BM195" s="21" t="s">
        <v>629</v>
      </c>
    </row>
    <row r="196" spans="2:65" s="1" customFormat="1" ht="25.5" customHeight="1">
      <c r="B196" s="122"/>
      <c r="C196" s="150" t="s">
        <v>630</v>
      </c>
      <c r="D196" s="150" t="s">
        <v>144</v>
      </c>
      <c r="E196" s="151" t="s">
        <v>631</v>
      </c>
      <c r="F196" s="237" t="s">
        <v>632</v>
      </c>
      <c r="G196" s="237"/>
      <c r="H196" s="237"/>
      <c r="I196" s="237"/>
      <c r="J196" s="152" t="s">
        <v>207</v>
      </c>
      <c r="K196" s="153">
        <v>2</v>
      </c>
      <c r="L196" s="238"/>
      <c r="M196" s="238"/>
      <c r="N196" s="238">
        <f t="shared" si="40"/>
        <v>0</v>
      </c>
      <c r="O196" s="238"/>
      <c r="P196" s="238"/>
      <c r="Q196" s="238"/>
      <c r="R196" s="124"/>
      <c r="T196" s="154" t="s">
        <v>5</v>
      </c>
      <c r="U196" s="43" t="s">
        <v>43</v>
      </c>
      <c r="V196" s="155">
        <v>0.42199999999999999</v>
      </c>
      <c r="W196" s="155">
        <f t="shared" si="41"/>
        <v>0.84399999999999997</v>
      </c>
      <c r="X196" s="155">
        <v>5.9999999999999995E-4</v>
      </c>
      <c r="Y196" s="155">
        <f t="shared" si="42"/>
        <v>1.1999999999999999E-3</v>
      </c>
      <c r="Z196" s="155">
        <v>0</v>
      </c>
      <c r="AA196" s="156">
        <f t="shared" si="43"/>
        <v>0</v>
      </c>
      <c r="AR196" s="21" t="s">
        <v>148</v>
      </c>
      <c r="AT196" s="21" t="s">
        <v>144</v>
      </c>
      <c r="AU196" s="21" t="s">
        <v>127</v>
      </c>
      <c r="AY196" s="21" t="s">
        <v>143</v>
      </c>
      <c r="BE196" s="157">
        <f t="shared" si="44"/>
        <v>0</v>
      </c>
      <c r="BF196" s="157">
        <f t="shared" si="45"/>
        <v>0</v>
      </c>
      <c r="BG196" s="157">
        <f t="shared" si="46"/>
        <v>0</v>
      </c>
      <c r="BH196" s="157">
        <f t="shared" si="47"/>
        <v>0</v>
      </c>
      <c r="BI196" s="157">
        <f t="shared" si="48"/>
        <v>0</v>
      </c>
      <c r="BJ196" s="21" t="s">
        <v>127</v>
      </c>
      <c r="BK196" s="157">
        <f t="shared" si="49"/>
        <v>0</v>
      </c>
      <c r="BL196" s="21" t="s">
        <v>148</v>
      </c>
      <c r="BM196" s="21" t="s">
        <v>633</v>
      </c>
    </row>
    <row r="197" spans="2:65" s="1" customFormat="1" ht="38.25" customHeight="1">
      <c r="B197" s="122"/>
      <c r="C197" s="150" t="s">
        <v>634</v>
      </c>
      <c r="D197" s="150" t="s">
        <v>144</v>
      </c>
      <c r="E197" s="151" t="s">
        <v>635</v>
      </c>
      <c r="F197" s="237" t="s">
        <v>636</v>
      </c>
      <c r="G197" s="237"/>
      <c r="H197" s="237"/>
      <c r="I197" s="237"/>
      <c r="J197" s="152" t="s">
        <v>207</v>
      </c>
      <c r="K197" s="153">
        <v>1</v>
      </c>
      <c r="L197" s="238"/>
      <c r="M197" s="238"/>
      <c r="N197" s="238">
        <f t="shared" si="40"/>
        <v>0</v>
      </c>
      <c r="O197" s="238"/>
      <c r="P197" s="238"/>
      <c r="Q197" s="238"/>
      <c r="R197" s="124"/>
      <c r="T197" s="154" t="s">
        <v>5</v>
      </c>
      <c r="U197" s="43" t="s">
        <v>43</v>
      </c>
      <c r="V197" s="155">
        <v>0.15</v>
      </c>
      <c r="W197" s="155">
        <f t="shared" si="41"/>
        <v>0.15</v>
      </c>
      <c r="X197" s="155">
        <v>2.9E-4</v>
      </c>
      <c r="Y197" s="155">
        <f t="shared" si="42"/>
        <v>2.9E-4</v>
      </c>
      <c r="Z197" s="155">
        <v>0</v>
      </c>
      <c r="AA197" s="156">
        <f t="shared" si="43"/>
        <v>0</v>
      </c>
      <c r="AR197" s="21" t="s">
        <v>148</v>
      </c>
      <c r="AT197" s="21" t="s">
        <v>144</v>
      </c>
      <c r="AU197" s="21" t="s">
        <v>127</v>
      </c>
      <c r="AY197" s="21" t="s">
        <v>143</v>
      </c>
      <c r="BE197" s="157">
        <f t="shared" si="44"/>
        <v>0</v>
      </c>
      <c r="BF197" s="157">
        <f t="shared" si="45"/>
        <v>0</v>
      </c>
      <c r="BG197" s="157">
        <f t="shared" si="46"/>
        <v>0</v>
      </c>
      <c r="BH197" s="157">
        <f t="shared" si="47"/>
        <v>0</v>
      </c>
      <c r="BI197" s="157">
        <f t="shared" si="48"/>
        <v>0</v>
      </c>
      <c r="BJ197" s="21" t="s">
        <v>127</v>
      </c>
      <c r="BK197" s="157">
        <f t="shared" si="49"/>
        <v>0</v>
      </c>
      <c r="BL197" s="21" t="s">
        <v>148</v>
      </c>
      <c r="BM197" s="21" t="s">
        <v>637</v>
      </c>
    </row>
    <row r="198" spans="2:65" s="1" customFormat="1" ht="25.5" customHeight="1">
      <c r="B198" s="122"/>
      <c r="C198" s="150" t="s">
        <v>638</v>
      </c>
      <c r="D198" s="150" t="s">
        <v>144</v>
      </c>
      <c r="E198" s="151" t="s">
        <v>639</v>
      </c>
      <c r="F198" s="237" t="s">
        <v>640</v>
      </c>
      <c r="G198" s="237"/>
      <c r="H198" s="237"/>
      <c r="I198" s="237"/>
      <c r="J198" s="152" t="s">
        <v>207</v>
      </c>
      <c r="K198" s="153">
        <v>1</v>
      </c>
      <c r="L198" s="238"/>
      <c r="M198" s="238"/>
      <c r="N198" s="238">
        <f t="shared" si="40"/>
        <v>0</v>
      </c>
      <c r="O198" s="238"/>
      <c r="P198" s="238"/>
      <c r="Q198" s="238"/>
      <c r="R198" s="124"/>
      <c r="T198" s="154" t="s">
        <v>5</v>
      </c>
      <c r="U198" s="43" t="s">
        <v>43</v>
      </c>
      <c r="V198" s="155">
        <v>3.5000000000000003E-2</v>
      </c>
      <c r="W198" s="155">
        <f t="shared" si="41"/>
        <v>3.5000000000000003E-2</v>
      </c>
      <c r="X198" s="155">
        <v>1.3999999999999999E-4</v>
      </c>
      <c r="Y198" s="155">
        <f t="shared" si="42"/>
        <v>1.3999999999999999E-4</v>
      </c>
      <c r="Z198" s="155">
        <v>0</v>
      </c>
      <c r="AA198" s="156">
        <f t="shared" si="43"/>
        <v>0</v>
      </c>
      <c r="AR198" s="21" t="s">
        <v>148</v>
      </c>
      <c r="AT198" s="21" t="s">
        <v>144</v>
      </c>
      <c r="AU198" s="21" t="s">
        <v>127</v>
      </c>
      <c r="AY198" s="21" t="s">
        <v>143</v>
      </c>
      <c r="BE198" s="157">
        <f t="shared" si="44"/>
        <v>0</v>
      </c>
      <c r="BF198" s="157">
        <f t="shared" si="45"/>
        <v>0</v>
      </c>
      <c r="BG198" s="157">
        <f t="shared" si="46"/>
        <v>0</v>
      </c>
      <c r="BH198" s="157">
        <f t="shared" si="47"/>
        <v>0</v>
      </c>
      <c r="BI198" s="157">
        <f t="shared" si="48"/>
        <v>0</v>
      </c>
      <c r="BJ198" s="21" t="s">
        <v>127</v>
      </c>
      <c r="BK198" s="157">
        <f t="shared" si="49"/>
        <v>0</v>
      </c>
      <c r="BL198" s="21" t="s">
        <v>148</v>
      </c>
      <c r="BM198" s="21" t="s">
        <v>641</v>
      </c>
    </row>
    <row r="199" spans="2:65" s="1" customFormat="1" ht="25.5" customHeight="1">
      <c r="B199" s="122"/>
      <c r="C199" s="150" t="s">
        <v>642</v>
      </c>
      <c r="D199" s="150" t="s">
        <v>144</v>
      </c>
      <c r="E199" s="151" t="s">
        <v>643</v>
      </c>
      <c r="F199" s="237" t="s">
        <v>644</v>
      </c>
      <c r="G199" s="237"/>
      <c r="H199" s="237"/>
      <c r="I199" s="237"/>
      <c r="J199" s="152" t="s">
        <v>207</v>
      </c>
      <c r="K199" s="153">
        <v>2</v>
      </c>
      <c r="L199" s="238"/>
      <c r="M199" s="238"/>
      <c r="N199" s="238">
        <f t="shared" si="40"/>
        <v>0</v>
      </c>
      <c r="O199" s="238"/>
      <c r="P199" s="238"/>
      <c r="Q199" s="238"/>
      <c r="R199" s="124"/>
      <c r="T199" s="154" t="s">
        <v>5</v>
      </c>
      <c r="U199" s="43" t="s">
        <v>43</v>
      </c>
      <c r="V199" s="155">
        <v>0.26800000000000002</v>
      </c>
      <c r="W199" s="155">
        <f t="shared" si="41"/>
        <v>0.53600000000000003</v>
      </c>
      <c r="X199" s="155">
        <v>3.8000000000000002E-4</v>
      </c>
      <c r="Y199" s="155">
        <f t="shared" si="42"/>
        <v>7.6000000000000004E-4</v>
      </c>
      <c r="Z199" s="155">
        <v>0</v>
      </c>
      <c r="AA199" s="156">
        <f t="shared" si="43"/>
        <v>0</v>
      </c>
      <c r="AR199" s="21" t="s">
        <v>148</v>
      </c>
      <c r="AT199" s="21" t="s">
        <v>144</v>
      </c>
      <c r="AU199" s="21" t="s">
        <v>127</v>
      </c>
      <c r="AY199" s="21" t="s">
        <v>143</v>
      </c>
      <c r="BE199" s="157">
        <f t="shared" si="44"/>
        <v>0</v>
      </c>
      <c r="BF199" s="157">
        <f t="shared" si="45"/>
        <v>0</v>
      </c>
      <c r="BG199" s="157">
        <f t="shared" si="46"/>
        <v>0</v>
      </c>
      <c r="BH199" s="157">
        <f t="shared" si="47"/>
        <v>0</v>
      </c>
      <c r="BI199" s="157">
        <f t="shared" si="48"/>
        <v>0</v>
      </c>
      <c r="BJ199" s="21" t="s">
        <v>127</v>
      </c>
      <c r="BK199" s="157">
        <f t="shared" si="49"/>
        <v>0</v>
      </c>
      <c r="BL199" s="21" t="s">
        <v>148</v>
      </c>
      <c r="BM199" s="21" t="s">
        <v>645</v>
      </c>
    </row>
    <row r="200" spans="2:65" s="1" customFormat="1" ht="25.5" customHeight="1">
      <c r="B200" s="122"/>
      <c r="C200" s="150" t="s">
        <v>646</v>
      </c>
      <c r="D200" s="150" t="s">
        <v>144</v>
      </c>
      <c r="E200" s="151" t="s">
        <v>647</v>
      </c>
      <c r="F200" s="237" t="s">
        <v>648</v>
      </c>
      <c r="G200" s="237"/>
      <c r="H200" s="237"/>
      <c r="I200" s="237"/>
      <c r="J200" s="152" t="s">
        <v>207</v>
      </c>
      <c r="K200" s="153">
        <v>1</v>
      </c>
      <c r="L200" s="238"/>
      <c r="M200" s="238"/>
      <c r="N200" s="238">
        <f t="shared" si="40"/>
        <v>0</v>
      </c>
      <c r="O200" s="238"/>
      <c r="P200" s="238"/>
      <c r="Q200" s="238"/>
      <c r="R200" s="124"/>
      <c r="T200" s="154" t="s">
        <v>5</v>
      </c>
      <c r="U200" s="43" t="s">
        <v>43</v>
      </c>
      <c r="V200" s="155">
        <v>0.35</v>
      </c>
      <c r="W200" s="155">
        <f t="shared" si="41"/>
        <v>0.35</v>
      </c>
      <c r="X200" s="155">
        <v>5.1999999999999995E-4</v>
      </c>
      <c r="Y200" s="155">
        <f t="shared" si="42"/>
        <v>5.1999999999999995E-4</v>
      </c>
      <c r="Z200" s="155">
        <v>0</v>
      </c>
      <c r="AA200" s="156">
        <f t="shared" si="43"/>
        <v>0</v>
      </c>
      <c r="AR200" s="21" t="s">
        <v>148</v>
      </c>
      <c r="AT200" s="21" t="s">
        <v>144</v>
      </c>
      <c r="AU200" s="21" t="s">
        <v>127</v>
      </c>
      <c r="AY200" s="21" t="s">
        <v>143</v>
      </c>
      <c r="BE200" s="157">
        <f t="shared" si="44"/>
        <v>0</v>
      </c>
      <c r="BF200" s="157">
        <f t="shared" si="45"/>
        <v>0</v>
      </c>
      <c r="BG200" s="157">
        <f t="shared" si="46"/>
        <v>0</v>
      </c>
      <c r="BH200" s="157">
        <f t="shared" si="47"/>
        <v>0</v>
      </c>
      <c r="BI200" s="157">
        <f t="shared" si="48"/>
        <v>0</v>
      </c>
      <c r="BJ200" s="21" t="s">
        <v>127</v>
      </c>
      <c r="BK200" s="157">
        <f t="shared" si="49"/>
        <v>0</v>
      </c>
      <c r="BL200" s="21" t="s">
        <v>148</v>
      </c>
      <c r="BM200" s="21" t="s">
        <v>649</v>
      </c>
    </row>
    <row r="201" spans="2:65" s="1" customFormat="1" ht="25.5" customHeight="1">
      <c r="B201" s="122"/>
      <c r="C201" s="150" t="s">
        <v>650</v>
      </c>
      <c r="D201" s="150" t="s">
        <v>144</v>
      </c>
      <c r="E201" s="151" t="s">
        <v>651</v>
      </c>
      <c r="F201" s="237" t="s">
        <v>652</v>
      </c>
      <c r="G201" s="237"/>
      <c r="H201" s="237"/>
      <c r="I201" s="237"/>
      <c r="J201" s="152" t="s">
        <v>207</v>
      </c>
      <c r="K201" s="153">
        <v>2</v>
      </c>
      <c r="L201" s="238"/>
      <c r="M201" s="238"/>
      <c r="N201" s="238">
        <f t="shared" si="40"/>
        <v>0</v>
      </c>
      <c r="O201" s="238"/>
      <c r="P201" s="238"/>
      <c r="Q201" s="238"/>
      <c r="R201" s="124"/>
      <c r="T201" s="154" t="s">
        <v>5</v>
      </c>
      <c r="U201" s="43" t="s">
        <v>43</v>
      </c>
      <c r="V201" s="155">
        <v>0.42199999999999999</v>
      </c>
      <c r="W201" s="155">
        <f t="shared" si="41"/>
        <v>0.84399999999999997</v>
      </c>
      <c r="X201" s="155">
        <v>7.7999999999999999E-4</v>
      </c>
      <c r="Y201" s="155">
        <f t="shared" si="42"/>
        <v>1.56E-3</v>
      </c>
      <c r="Z201" s="155">
        <v>0</v>
      </c>
      <c r="AA201" s="156">
        <f t="shared" si="43"/>
        <v>0</v>
      </c>
      <c r="AR201" s="21" t="s">
        <v>148</v>
      </c>
      <c r="AT201" s="21" t="s">
        <v>144</v>
      </c>
      <c r="AU201" s="21" t="s">
        <v>127</v>
      </c>
      <c r="AY201" s="21" t="s">
        <v>143</v>
      </c>
      <c r="BE201" s="157">
        <f t="shared" si="44"/>
        <v>0</v>
      </c>
      <c r="BF201" s="157">
        <f t="shared" si="45"/>
        <v>0</v>
      </c>
      <c r="BG201" s="157">
        <f t="shared" si="46"/>
        <v>0</v>
      </c>
      <c r="BH201" s="157">
        <f t="shared" si="47"/>
        <v>0</v>
      </c>
      <c r="BI201" s="157">
        <f t="shared" si="48"/>
        <v>0</v>
      </c>
      <c r="BJ201" s="21" t="s">
        <v>127</v>
      </c>
      <c r="BK201" s="157">
        <f t="shared" si="49"/>
        <v>0</v>
      </c>
      <c r="BL201" s="21" t="s">
        <v>148</v>
      </c>
      <c r="BM201" s="21" t="s">
        <v>653</v>
      </c>
    </row>
    <row r="202" spans="2:65" s="1" customFormat="1" ht="25.5" customHeight="1">
      <c r="B202" s="122"/>
      <c r="C202" s="150" t="s">
        <v>654</v>
      </c>
      <c r="D202" s="150" t="s">
        <v>144</v>
      </c>
      <c r="E202" s="151" t="s">
        <v>655</v>
      </c>
      <c r="F202" s="237" t="s">
        <v>656</v>
      </c>
      <c r="G202" s="237"/>
      <c r="H202" s="237"/>
      <c r="I202" s="237"/>
      <c r="J202" s="152" t="s">
        <v>207</v>
      </c>
      <c r="K202" s="153">
        <v>2</v>
      </c>
      <c r="L202" s="238"/>
      <c r="M202" s="238"/>
      <c r="N202" s="238">
        <f t="shared" si="40"/>
        <v>0</v>
      </c>
      <c r="O202" s="238"/>
      <c r="P202" s="238"/>
      <c r="Q202" s="238"/>
      <c r="R202" s="124"/>
      <c r="T202" s="154" t="s">
        <v>5</v>
      </c>
      <c r="U202" s="43" t="s">
        <v>43</v>
      </c>
      <c r="V202" s="155">
        <v>0.22700000000000001</v>
      </c>
      <c r="W202" s="155">
        <f t="shared" si="41"/>
        <v>0.45400000000000001</v>
      </c>
      <c r="X202" s="155">
        <v>2.8700000000000002E-3</v>
      </c>
      <c r="Y202" s="155">
        <f t="shared" si="42"/>
        <v>5.7400000000000003E-3</v>
      </c>
      <c r="Z202" s="155">
        <v>0</v>
      </c>
      <c r="AA202" s="156">
        <f t="shared" si="43"/>
        <v>0</v>
      </c>
      <c r="AR202" s="21" t="s">
        <v>148</v>
      </c>
      <c r="AT202" s="21" t="s">
        <v>144</v>
      </c>
      <c r="AU202" s="21" t="s">
        <v>127</v>
      </c>
      <c r="AY202" s="21" t="s">
        <v>143</v>
      </c>
      <c r="BE202" s="157">
        <f t="shared" si="44"/>
        <v>0</v>
      </c>
      <c r="BF202" s="157">
        <f t="shared" si="45"/>
        <v>0</v>
      </c>
      <c r="BG202" s="157">
        <f t="shared" si="46"/>
        <v>0</v>
      </c>
      <c r="BH202" s="157">
        <f t="shared" si="47"/>
        <v>0</v>
      </c>
      <c r="BI202" s="157">
        <f t="shared" si="48"/>
        <v>0</v>
      </c>
      <c r="BJ202" s="21" t="s">
        <v>127</v>
      </c>
      <c r="BK202" s="157">
        <f t="shared" si="49"/>
        <v>0</v>
      </c>
      <c r="BL202" s="21" t="s">
        <v>148</v>
      </c>
      <c r="BM202" s="21" t="s">
        <v>657</v>
      </c>
    </row>
    <row r="203" spans="2:65" s="1" customFormat="1" ht="25.5" customHeight="1">
      <c r="B203" s="122"/>
      <c r="C203" s="150" t="s">
        <v>658</v>
      </c>
      <c r="D203" s="150" t="s">
        <v>144</v>
      </c>
      <c r="E203" s="151" t="s">
        <v>659</v>
      </c>
      <c r="F203" s="237" t="s">
        <v>660</v>
      </c>
      <c r="G203" s="237"/>
      <c r="H203" s="237"/>
      <c r="I203" s="237"/>
      <c r="J203" s="152" t="s">
        <v>207</v>
      </c>
      <c r="K203" s="153">
        <v>2</v>
      </c>
      <c r="L203" s="238"/>
      <c r="M203" s="238"/>
      <c r="N203" s="238">
        <f t="shared" si="40"/>
        <v>0</v>
      </c>
      <c r="O203" s="238"/>
      <c r="P203" s="238"/>
      <c r="Q203" s="238"/>
      <c r="R203" s="124"/>
      <c r="T203" s="154" t="s">
        <v>5</v>
      </c>
      <c r="U203" s="43" t="s">
        <v>43</v>
      </c>
      <c r="V203" s="155">
        <v>0.10299999999999999</v>
      </c>
      <c r="W203" s="155">
        <f t="shared" si="41"/>
        <v>0.20599999999999999</v>
      </c>
      <c r="X203" s="155">
        <v>4.4000000000000002E-4</v>
      </c>
      <c r="Y203" s="155">
        <f t="shared" si="42"/>
        <v>8.8000000000000003E-4</v>
      </c>
      <c r="Z203" s="155">
        <v>0</v>
      </c>
      <c r="AA203" s="156">
        <f t="shared" si="43"/>
        <v>0</v>
      </c>
      <c r="AR203" s="21" t="s">
        <v>148</v>
      </c>
      <c r="AT203" s="21" t="s">
        <v>144</v>
      </c>
      <c r="AU203" s="21" t="s">
        <v>127</v>
      </c>
      <c r="AY203" s="21" t="s">
        <v>143</v>
      </c>
      <c r="BE203" s="157">
        <f t="shared" si="44"/>
        <v>0</v>
      </c>
      <c r="BF203" s="157">
        <f t="shared" si="45"/>
        <v>0</v>
      </c>
      <c r="BG203" s="157">
        <f t="shared" si="46"/>
        <v>0</v>
      </c>
      <c r="BH203" s="157">
        <f t="shared" si="47"/>
        <v>0</v>
      </c>
      <c r="BI203" s="157">
        <f t="shared" si="48"/>
        <v>0</v>
      </c>
      <c r="BJ203" s="21" t="s">
        <v>127</v>
      </c>
      <c r="BK203" s="157">
        <f t="shared" si="49"/>
        <v>0</v>
      </c>
      <c r="BL203" s="21" t="s">
        <v>148</v>
      </c>
      <c r="BM203" s="21" t="s">
        <v>661</v>
      </c>
    </row>
    <row r="204" spans="2:65" s="1" customFormat="1" ht="25.5" customHeight="1">
      <c r="B204" s="122"/>
      <c r="C204" s="150" t="s">
        <v>662</v>
      </c>
      <c r="D204" s="150" t="s">
        <v>144</v>
      </c>
      <c r="E204" s="151" t="s">
        <v>663</v>
      </c>
      <c r="F204" s="237" t="s">
        <v>664</v>
      </c>
      <c r="G204" s="237"/>
      <c r="H204" s="237"/>
      <c r="I204" s="237"/>
      <c r="J204" s="152" t="s">
        <v>207</v>
      </c>
      <c r="K204" s="153">
        <v>4</v>
      </c>
      <c r="L204" s="238"/>
      <c r="M204" s="238"/>
      <c r="N204" s="238">
        <f t="shared" si="40"/>
        <v>0</v>
      </c>
      <c r="O204" s="238"/>
      <c r="P204" s="238"/>
      <c r="Q204" s="238"/>
      <c r="R204" s="124"/>
      <c r="T204" s="154" t="s">
        <v>5</v>
      </c>
      <c r="U204" s="43" t="s">
        <v>43</v>
      </c>
      <c r="V204" s="155">
        <v>0.124</v>
      </c>
      <c r="W204" s="155">
        <f t="shared" si="41"/>
        <v>0.496</v>
      </c>
      <c r="X204" s="155">
        <v>7.5000000000000002E-4</v>
      </c>
      <c r="Y204" s="155">
        <f t="shared" si="42"/>
        <v>3.0000000000000001E-3</v>
      </c>
      <c r="Z204" s="155">
        <v>0</v>
      </c>
      <c r="AA204" s="156">
        <f t="shared" si="43"/>
        <v>0</v>
      </c>
      <c r="AR204" s="21" t="s">
        <v>148</v>
      </c>
      <c r="AT204" s="21" t="s">
        <v>144</v>
      </c>
      <c r="AU204" s="21" t="s">
        <v>127</v>
      </c>
      <c r="AY204" s="21" t="s">
        <v>143</v>
      </c>
      <c r="BE204" s="157">
        <f t="shared" si="44"/>
        <v>0</v>
      </c>
      <c r="BF204" s="157">
        <f t="shared" si="45"/>
        <v>0</v>
      </c>
      <c r="BG204" s="157">
        <f t="shared" si="46"/>
        <v>0</v>
      </c>
      <c r="BH204" s="157">
        <f t="shared" si="47"/>
        <v>0</v>
      </c>
      <c r="BI204" s="157">
        <f t="shared" si="48"/>
        <v>0</v>
      </c>
      <c r="BJ204" s="21" t="s">
        <v>127</v>
      </c>
      <c r="BK204" s="157">
        <f t="shared" si="49"/>
        <v>0</v>
      </c>
      <c r="BL204" s="21" t="s">
        <v>148</v>
      </c>
      <c r="BM204" s="21" t="s">
        <v>665</v>
      </c>
    </row>
    <row r="205" spans="2:65" s="1" customFormat="1" ht="25.5" customHeight="1">
      <c r="B205" s="122"/>
      <c r="C205" s="150" t="s">
        <v>666</v>
      </c>
      <c r="D205" s="150" t="s">
        <v>144</v>
      </c>
      <c r="E205" s="151" t="s">
        <v>667</v>
      </c>
      <c r="F205" s="237" t="s">
        <v>668</v>
      </c>
      <c r="G205" s="237"/>
      <c r="H205" s="237"/>
      <c r="I205" s="237"/>
      <c r="J205" s="152" t="s">
        <v>207</v>
      </c>
      <c r="K205" s="153">
        <v>2</v>
      </c>
      <c r="L205" s="238"/>
      <c r="M205" s="238"/>
      <c r="N205" s="238">
        <f t="shared" si="40"/>
        <v>0</v>
      </c>
      <c r="O205" s="238"/>
      <c r="P205" s="238"/>
      <c r="Q205" s="238"/>
      <c r="R205" s="124"/>
      <c r="T205" s="154" t="s">
        <v>5</v>
      </c>
      <c r="U205" s="43" t="s">
        <v>43</v>
      </c>
      <c r="V205" s="155">
        <v>0.13500000000000001</v>
      </c>
      <c r="W205" s="155">
        <f t="shared" si="41"/>
        <v>0.27</v>
      </c>
      <c r="X205" s="155">
        <v>1.2800000000000001E-3</v>
      </c>
      <c r="Y205" s="155">
        <f t="shared" si="42"/>
        <v>2.5600000000000002E-3</v>
      </c>
      <c r="Z205" s="155">
        <v>0</v>
      </c>
      <c r="AA205" s="156">
        <f t="shared" si="43"/>
        <v>0</v>
      </c>
      <c r="AR205" s="21" t="s">
        <v>148</v>
      </c>
      <c r="AT205" s="21" t="s">
        <v>144</v>
      </c>
      <c r="AU205" s="21" t="s">
        <v>127</v>
      </c>
      <c r="AY205" s="21" t="s">
        <v>143</v>
      </c>
      <c r="BE205" s="157">
        <f t="shared" si="44"/>
        <v>0</v>
      </c>
      <c r="BF205" s="157">
        <f t="shared" si="45"/>
        <v>0</v>
      </c>
      <c r="BG205" s="157">
        <f t="shared" si="46"/>
        <v>0</v>
      </c>
      <c r="BH205" s="157">
        <f t="shared" si="47"/>
        <v>0</v>
      </c>
      <c r="BI205" s="157">
        <f t="shared" si="48"/>
        <v>0</v>
      </c>
      <c r="BJ205" s="21" t="s">
        <v>127</v>
      </c>
      <c r="BK205" s="157">
        <f t="shared" si="49"/>
        <v>0</v>
      </c>
      <c r="BL205" s="21" t="s">
        <v>148</v>
      </c>
      <c r="BM205" s="21" t="s">
        <v>669</v>
      </c>
    </row>
    <row r="206" spans="2:65" s="1" customFormat="1" ht="25.5" customHeight="1">
      <c r="B206" s="122"/>
      <c r="C206" s="150" t="s">
        <v>670</v>
      </c>
      <c r="D206" s="150" t="s">
        <v>144</v>
      </c>
      <c r="E206" s="151" t="s">
        <v>671</v>
      </c>
      <c r="F206" s="237" t="s">
        <v>672</v>
      </c>
      <c r="G206" s="237"/>
      <c r="H206" s="237"/>
      <c r="I206" s="237"/>
      <c r="J206" s="152" t="s">
        <v>207</v>
      </c>
      <c r="K206" s="153">
        <v>16</v>
      </c>
      <c r="L206" s="238"/>
      <c r="M206" s="238"/>
      <c r="N206" s="238">
        <f t="shared" si="40"/>
        <v>0</v>
      </c>
      <c r="O206" s="238"/>
      <c r="P206" s="238"/>
      <c r="Q206" s="238"/>
      <c r="R206" s="124"/>
      <c r="T206" s="154" t="s">
        <v>5</v>
      </c>
      <c r="U206" s="43" t="s">
        <v>43</v>
      </c>
      <c r="V206" s="155">
        <v>8.2000000000000003E-2</v>
      </c>
      <c r="W206" s="155">
        <f t="shared" si="41"/>
        <v>1.3120000000000001</v>
      </c>
      <c r="X206" s="155">
        <v>2.2000000000000001E-4</v>
      </c>
      <c r="Y206" s="155">
        <f t="shared" si="42"/>
        <v>3.5200000000000001E-3</v>
      </c>
      <c r="Z206" s="155">
        <v>0</v>
      </c>
      <c r="AA206" s="156">
        <f t="shared" si="43"/>
        <v>0</v>
      </c>
      <c r="AR206" s="21" t="s">
        <v>148</v>
      </c>
      <c r="AT206" s="21" t="s">
        <v>144</v>
      </c>
      <c r="AU206" s="21" t="s">
        <v>127</v>
      </c>
      <c r="AY206" s="21" t="s">
        <v>143</v>
      </c>
      <c r="BE206" s="157">
        <f t="shared" si="44"/>
        <v>0</v>
      </c>
      <c r="BF206" s="157">
        <f t="shared" si="45"/>
        <v>0</v>
      </c>
      <c r="BG206" s="157">
        <f t="shared" si="46"/>
        <v>0</v>
      </c>
      <c r="BH206" s="157">
        <f t="shared" si="47"/>
        <v>0</v>
      </c>
      <c r="BI206" s="157">
        <f t="shared" si="48"/>
        <v>0</v>
      </c>
      <c r="BJ206" s="21" t="s">
        <v>127</v>
      </c>
      <c r="BK206" s="157">
        <f t="shared" si="49"/>
        <v>0</v>
      </c>
      <c r="BL206" s="21" t="s">
        <v>148</v>
      </c>
      <c r="BM206" s="21" t="s">
        <v>673</v>
      </c>
    </row>
    <row r="207" spans="2:65" s="1" customFormat="1" ht="25.5" customHeight="1">
      <c r="B207" s="122"/>
      <c r="C207" s="150" t="s">
        <v>674</v>
      </c>
      <c r="D207" s="150" t="s">
        <v>144</v>
      </c>
      <c r="E207" s="151" t="s">
        <v>675</v>
      </c>
      <c r="F207" s="237" t="s">
        <v>676</v>
      </c>
      <c r="G207" s="237"/>
      <c r="H207" s="237"/>
      <c r="I207" s="237"/>
      <c r="J207" s="152" t="s">
        <v>207</v>
      </c>
      <c r="K207" s="153">
        <v>1</v>
      </c>
      <c r="L207" s="238"/>
      <c r="M207" s="238"/>
      <c r="N207" s="238">
        <f t="shared" si="40"/>
        <v>0</v>
      </c>
      <c r="O207" s="238"/>
      <c r="P207" s="238"/>
      <c r="Q207" s="238"/>
      <c r="R207" s="124"/>
      <c r="T207" s="154" t="s">
        <v>5</v>
      </c>
      <c r="U207" s="43" t="s">
        <v>43</v>
      </c>
      <c r="V207" s="155">
        <v>0.35</v>
      </c>
      <c r="W207" s="155">
        <f t="shared" si="41"/>
        <v>0.35</v>
      </c>
      <c r="X207" s="155">
        <v>1.14E-3</v>
      </c>
      <c r="Y207" s="155">
        <f t="shared" si="42"/>
        <v>1.14E-3</v>
      </c>
      <c r="Z207" s="155">
        <v>0</v>
      </c>
      <c r="AA207" s="156">
        <f t="shared" si="43"/>
        <v>0</v>
      </c>
      <c r="AR207" s="21" t="s">
        <v>148</v>
      </c>
      <c r="AT207" s="21" t="s">
        <v>144</v>
      </c>
      <c r="AU207" s="21" t="s">
        <v>127</v>
      </c>
      <c r="AY207" s="21" t="s">
        <v>143</v>
      </c>
      <c r="BE207" s="157">
        <f t="shared" si="44"/>
        <v>0</v>
      </c>
      <c r="BF207" s="157">
        <f t="shared" si="45"/>
        <v>0</v>
      </c>
      <c r="BG207" s="157">
        <f t="shared" si="46"/>
        <v>0</v>
      </c>
      <c r="BH207" s="157">
        <f t="shared" si="47"/>
        <v>0</v>
      </c>
      <c r="BI207" s="157">
        <f t="shared" si="48"/>
        <v>0</v>
      </c>
      <c r="BJ207" s="21" t="s">
        <v>127</v>
      </c>
      <c r="BK207" s="157">
        <f t="shared" si="49"/>
        <v>0</v>
      </c>
      <c r="BL207" s="21" t="s">
        <v>148</v>
      </c>
      <c r="BM207" s="21" t="s">
        <v>677</v>
      </c>
    </row>
    <row r="208" spans="2:65" s="1" customFormat="1" ht="25.5" customHeight="1">
      <c r="B208" s="122"/>
      <c r="C208" s="150" t="s">
        <v>678</v>
      </c>
      <c r="D208" s="150" t="s">
        <v>144</v>
      </c>
      <c r="E208" s="151" t="s">
        <v>679</v>
      </c>
      <c r="F208" s="237" t="s">
        <v>680</v>
      </c>
      <c r="G208" s="237"/>
      <c r="H208" s="237"/>
      <c r="I208" s="237"/>
      <c r="J208" s="152" t="s">
        <v>207</v>
      </c>
      <c r="K208" s="153">
        <v>2</v>
      </c>
      <c r="L208" s="238"/>
      <c r="M208" s="238"/>
      <c r="N208" s="238">
        <f t="shared" si="40"/>
        <v>0</v>
      </c>
      <c r="O208" s="238"/>
      <c r="P208" s="238"/>
      <c r="Q208" s="238"/>
      <c r="R208" s="124"/>
      <c r="T208" s="154" t="s">
        <v>5</v>
      </c>
      <c r="U208" s="43" t="s">
        <v>43</v>
      </c>
      <c r="V208" s="155">
        <v>0.42199999999999999</v>
      </c>
      <c r="W208" s="155">
        <f t="shared" si="41"/>
        <v>0.84399999999999997</v>
      </c>
      <c r="X208" s="155">
        <v>1.73E-3</v>
      </c>
      <c r="Y208" s="155">
        <f t="shared" si="42"/>
        <v>3.46E-3</v>
      </c>
      <c r="Z208" s="155">
        <v>0</v>
      </c>
      <c r="AA208" s="156">
        <f t="shared" si="43"/>
        <v>0</v>
      </c>
      <c r="AR208" s="21" t="s">
        <v>148</v>
      </c>
      <c r="AT208" s="21" t="s">
        <v>144</v>
      </c>
      <c r="AU208" s="21" t="s">
        <v>127</v>
      </c>
      <c r="AY208" s="21" t="s">
        <v>143</v>
      </c>
      <c r="BE208" s="157">
        <f t="shared" si="44"/>
        <v>0</v>
      </c>
      <c r="BF208" s="157">
        <f t="shared" si="45"/>
        <v>0</v>
      </c>
      <c r="BG208" s="157">
        <f t="shared" si="46"/>
        <v>0</v>
      </c>
      <c r="BH208" s="157">
        <f t="shared" si="47"/>
        <v>0</v>
      </c>
      <c r="BI208" s="157">
        <f t="shared" si="48"/>
        <v>0</v>
      </c>
      <c r="BJ208" s="21" t="s">
        <v>127</v>
      </c>
      <c r="BK208" s="157">
        <f t="shared" si="49"/>
        <v>0</v>
      </c>
      <c r="BL208" s="21" t="s">
        <v>148</v>
      </c>
      <c r="BM208" s="21" t="s">
        <v>681</v>
      </c>
    </row>
    <row r="209" spans="2:65" s="1" customFormat="1" ht="25.5" customHeight="1">
      <c r="B209" s="122"/>
      <c r="C209" s="150" t="s">
        <v>682</v>
      </c>
      <c r="D209" s="150" t="s">
        <v>144</v>
      </c>
      <c r="E209" s="151" t="s">
        <v>683</v>
      </c>
      <c r="F209" s="237" t="s">
        <v>684</v>
      </c>
      <c r="G209" s="237"/>
      <c r="H209" s="237"/>
      <c r="I209" s="237"/>
      <c r="J209" s="152" t="s">
        <v>207</v>
      </c>
      <c r="K209" s="153">
        <v>4</v>
      </c>
      <c r="L209" s="238"/>
      <c r="M209" s="238"/>
      <c r="N209" s="238">
        <f t="shared" si="40"/>
        <v>0</v>
      </c>
      <c r="O209" s="238"/>
      <c r="P209" s="238"/>
      <c r="Q209" s="238"/>
      <c r="R209" s="124"/>
      <c r="T209" s="154" t="s">
        <v>5</v>
      </c>
      <c r="U209" s="43" t="s">
        <v>43</v>
      </c>
      <c r="V209" s="155">
        <v>0.22</v>
      </c>
      <c r="W209" s="155">
        <f t="shared" si="41"/>
        <v>0.88</v>
      </c>
      <c r="X209" s="155">
        <v>5.0000000000000001E-4</v>
      </c>
      <c r="Y209" s="155">
        <f t="shared" si="42"/>
        <v>2E-3</v>
      </c>
      <c r="Z209" s="155">
        <v>0</v>
      </c>
      <c r="AA209" s="156">
        <f t="shared" si="43"/>
        <v>0</v>
      </c>
      <c r="AR209" s="21" t="s">
        <v>148</v>
      </c>
      <c r="AT209" s="21" t="s">
        <v>144</v>
      </c>
      <c r="AU209" s="21" t="s">
        <v>127</v>
      </c>
      <c r="AY209" s="21" t="s">
        <v>143</v>
      </c>
      <c r="BE209" s="157">
        <f t="shared" si="44"/>
        <v>0</v>
      </c>
      <c r="BF209" s="157">
        <f t="shared" si="45"/>
        <v>0</v>
      </c>
      <c r="BG209" s="157">
        <f t="shared" si="46"/>
        <v>0</v>
      </c>
      <c r="BH209" s="157">
        <f t="shared" si="47"/>
        <v>0</v>
      </c>
      <c r="BI209" s="157">
        <f t="shared" si="48"/>
        <v>0</v>
      </c>
      <c r="BJ209" s="21" t="s">
        <v>127</v>
      </c>
      <c r="BK209" s="157">
        <f t="shared" si="49"/>
        <v>0</v>
      </c>
      <c r="BL209" s="21" t="s">
        <v>148</v>
      </c>
      <c r="BM209" s="21" t="s">
        <v>685</v>
      </c>
    </row>
    <row r="210" spans="2:65" s="1" customFormat="1" ht="25.5" customHeight="1">
      <c r="B210" s="122"/>
      <c r="C210" s="150" t="s">
        <v>686</v>
      </c>
      <c r="D210" s="150" t="s">
        <v>144</v>
      </c>
      <c r="E210" s="151" t="s">
        <v>687</v>
      </c>
      <c r="F210" s="237" t="s">
        <v>688</v>
      </c>
      <c r="G210" s="237"/>
      <c r="H210" s="237"/>
      <c r="I210" s="237"/>
      <c r="J210" s="152" t="s">
        <v>207</v>
      </c>
      <c r="K210" s="153">
        <v>6</v>
      </c>
      <c r="L210" s="238"/>
      <c r="M210" s="238"/>
      <c r="N210" s="238">
        <f t="shared" si="40"/>
        <v>0</v>
      </c>
      <c r="O210" s="238"/>
      <c r="P210" s="238"/>
      <c r="Q210" s="238"/>
      <c r="R210" s="124"/>
      <c r="T210" s="154" t="s">
        <v>5</v>
      </c>
      <c r="U210" s="43" t="s">
        <v>43</v>
      </c>
      <c r="V210" s="155">
        <v>0.26</v>
      </c>
      <c r="W210" s="155">
        <f t="shared" si="41"/>
        <v>1.56</v>
      </c>
      <c r="X210" s="155">
        <v>6.9999999999999999E-4</v>
      </c>
      <c r="Y210" s="155">
        <f t="shared" si="42"/>
        <v>4.1999999999999997E-3</v>
      </c>
      <c r="Z210" s="155">
        <v>0</v>
      </c>
      <c r="AA210" s="156">
        <f t="shared" si="43"/>
        <v>0</v>
      </c>
      <c r="AR210" s="21" t="s">
        <v>148</v>
      </c>
      <c r="AT210" s="21" t="s">
        <v>144</v>
      </c>
      <c r="AU210" s="21" t="s">
        <v>127</v>
      </c>
      <c r="AY210" s="21" t="s">
        <v>143</v>
      </c>
      <c r="BE210" s="157">
        <f t="shared" si="44"/>
        <v>0</v>
      </c>
      <c r="BF210" s="157">
        <f t="shared" si="45"/>
        <v>0</v>
      </c>
      <c r="BG210" s="157">
        <f t="shared" si="46"/>
        <v>0</v>
      </c>
      <c r="BH210" s="157">
        <f t="shared" si="47"/>
        <v>0</v>
      </c>
      <c r="BI210" s="157">
        <f t="shared" si="48"/>
        <v>0</v>
      </c>
      <c r="BJ210" s="21" t="s">
        <v>127</v>
      </c>
      <c r="BK210" s="157">
        <f t="shared" si="49"/>
        <v>0</v>
      </c>
      <c r="BL210" s="21" t="s">
        <v>148</v>
      </c>
      <c r="BM210" s="21" t="s">
        <v>689</v>
      </c>
    </row>
    <row r="211" spans="2:65" s="1" customFormat="1" ht="25.5" customHeight="1">
      <c r="B211" s="122"/>
      <c r="C211" s="150" t="s">
        <v>690</v>
      </c>
      <c r="D211" s="150" t="s">
        <v>144</v>
      </c>
      <c r="E211" s="151" t="s">
        <v>691</v>
      </c>
      <c r="F211" s="237" t="s">
        <v>692</v>
      </c>
      <c r="G211" s="237"/>
      <c r="H211" s="237"/>
      <c r="I211" s="237"/>
      <c r="J211" s="152" t="s">
        <v>207</v>
      </c>
      <c r="K211" s="153">
        <v>3</v>
      </c>
      <c r="L211" s="238"/>
      <c r="M211" s="238"/>
      <c r="N211" s="238">
        <f t="shared" si="40"/>
        <v>0</v>
      </c>
      <c r="O211" s="238"/>
      <c r="P211" s="238"/>
      <c r="Q211" s="238"/>
      <c r="R211" s="124"/>
      <c r="T211" s="154" t="s">
        <v>5</v>
      </c>
      <c r="U211" s="43" t="s">
        <v>43</v>
      </c>
      <c r="V211" s="155">
        <v>0.34</v>
      </c>
      <c r="W211" s="155">
        <f t="shared" si="41"/>
        <v>1.02</v>
      </c>
      <c r="X211" s="155">
        <v>1.07E-3</v>
      </c>
      <c r="Y211" s="155">
        <f t="shared" si="42"/>
        <v>3.2100000000000002E-3</v>
      </c>
      <c r="Z211" s="155">
        <v>0</v>
      </c>
      <c r="AA211" s="156">
        <f t="shared" si="43"/>
        <v>0</v>
      </c>
      <c r="AR211" s="21" t="s">
        <v>148</v>
      </c>
      <c r="AT211" s="21" t="s">
        <v>144</v>
      </c>
      <c r="AU211" s="21" t="s">
        <v>127</v>
      </c>
      <c r="AY211" s="21" t="s">
        <v>143</v>
      </c>
      <c r="BE211" s="157">
        <f t="shared" si="44"/>
        <v>0</v>
      </c>
      <c r="BF211" s="157">
        <f t="shared" si="45"/>
        <v>0</v>
      </c>
      <c r="BG211" s="157">
        <f t="shared" si="46"/>
        <v>0</v>
      </c>
      <c r="BH211" s="157">
        <f t="shared" si="47"/>
        <v>0</v>
      </c>
      <c r="BI211" s="157">
        <f t="shared" si="48"/>
        <v>0</v>
      </c>
      <c r="BJ211" s="21" t="s">
        <v>127</v>
      </c>
      <c r="BK211" s="157">
        <f t="shared" si="49"/>
        <v>0</v>
      </c>
      <c r="BL211" s="21" t="s">
        <v>148</v>
      </c>
      <c r="BM211" s="21" t="s">
        <v>693</v>
      </c>
    </row>
    <row r="212" spans="2:65" s="1" customFormat="1" ht="25.5" customHeight="1">
      <c r="B212" s="122"/>
      <c r="C212" s="150" t="s">
        <v>694</v>
      </c>
      <c r="D212" s="150" t="s">
        <v>144</v>
      </c>
      <c r="E212" s="151" t="s">
        <v>695</v>
      </c>
      <c r="F212" s="237" t="s">
        <v>696</v>
      </c>
      <c r="G212" s="237"/>
      <c r="H212" s="237"/>
      <c r="I212" s="237"/>
      <c r="J212" s="152" t="s">
        <v>207</v>
      </c>
      <c r="K212" s="153">
        <v>6</v>
      </c>
      <c r="L212" s="238"/>
      <c r="M212" s="238"/>
      <c r="N212" s="238">
        <f t="shared" si="40"/>
        <v>0</v>
      </c>
      <c r="O212" s="238"/>
      <c r="P212" s="238"/>
      <c r="Q212" s="238"/>
      <c r="R212" s="124"/>
      <c r="T212" s="154" t="s">
        <v>5</v>
      </c>
      <c r="U212" s="43" t="s">
        <v>43</v>
      </c>
      <c r="V212" s="155">
        <v>0.41</v>
      </c>
      <c r="W212" s="155">
        <f t="shared" si="41"/>
        <v>2.46</v>
      </c>
      <c r="X212" s="155">
        <v>1.6800000000000001E-3</v>
      </c>
      <c r="Y212" s="155">
        <f t="shared" si="42"/>
        <v>1.008E-2</v>
      </c>
      <c r="Z212" s="155">
        <v>0</v>
      </c>
      <c r="AA212" s="156">
        <f t="shared" si="43"/>
        <v>0</v>
      </c>
      <c r="AR212" s="21" t="s">
        <v>148</v>
      </c>
      <c r="AT212" s="21" t="s">
        <v>144</v>
      </c>
      <c r="AU212" s="21" t="s">
        <v>127</v>
      </c>
      <c r="AY212" s="21" t="s">
        <v>143</v>
      </c>
      <c r="BE212" s="157">
        <f t="shared" si="44"/>
        <v>0</v>
      </c>
      <c r="BF212" s="157">
        <f t="shared" si="45"/>
        <v>0</v>
      </c>
      <c r="BG212" s="157">
        <f t="shared" si="46"/>
        <v>0</v>
      </c>
      <c r="BH212" s="157">
        <f t="shared" si="47"/>
        <v>0</v>
      </c>
      <c r="BI212" s="157">
        <f t="shared" si="48"/>
        <v>0</v>
      </c>
      <c r="BJ212" s="21" t="s">
        <v>127</v>
      </c>
      <c r="BK212" s="157">
        <f t="shared" si="49"/>
        <v>0</v>
      </c>
      <c r="BL212" s="21" t="s">
        <v>148</v>
      </c>
      <c r="BM212" s="21" t="s">
        <v>697</v>
      </c>
    </row>
    <row r="213" spans="2:65" s="1" customFormat="1" ht="25.5" customHeight="1">
      <c r="B213" s="122"/>
      <c r="C213" s="150" t="s">
        <v>698</v>
      </c>
      <c r="D213" s="150" t="s">
        <v>144</v>
      </c>
      <c r="E213" s="151" t="s">
        <v>699</v>
      </c>
      <c r="F213" s="237" t="s">
        <v>700</v>
      </c>
      <c r="G213" s="237"/>
      <c r="H213" s="237"/>
      <c r="I213" s="237"/>
      <c r="J213" s="152" t="s">
        <v>207</v>
      </c>
      <c r="K213" s="153">
        <v>4</v>
      </c>
      <c r="L213" s="238"/>
      <c r="M213" s="238"/>
      <c r="N213" s="238">
        <f t="shared" si="40"/>
        <v>0</v>
      </c>
      <c r="O213" s="238"/>
      <c r="P213" s="238"/>
      <c r="Q213" s="238"/>
      <c r="R213" s="124"/>
      <c r="T213" s="154" t="s">
        <v>5</v>
      </c>
      <c r="U213" s="43" t="s">
        <v>43</v>
      </c>
      <c r="V213" s="155">
        <v>0.52</v>
      </c>
      <c r="W213" s="155">
        <f t="shared" si="41"/>
        <v>2.08</v>
      </c>
      <c r="X213" s="155">
        <v>3.15E-3</v>
      </c>
      <c r="Y213" s="155">
        <f t="shared" si="42"/>
        <v>1.26E-2</v>
      </c>
      <c r="Z213" s="155">
        <v>0</v>
      </c>
      <c r="AA213" s="156">
        <f t="shared" si="43"/>
        <v>0</v>
      </c>
      <c r="AR213" s="21" t="s">
        <v>148</v>
      </c>
      <c r="AT213" s="21" t="s">
        <v>144</v>
      </c>
      <c r="AU213" s="21" t="s">
        <v>127</v>
      </c>
      <c r="AY213" s="21" t="s">
        <v>143</v>
      </c>
      <c r="BE213" s="157">
        <f t="shared" si="44"/>
        <v>0</v>
      </c>
      <c r="BF213" s="157">
        <f t="shared" si="45"/>
        <v>0</v>
      </c>
      <c r="BG213" s="157">
        <f t="shared" si="46"/>
        <v>0</v>
      </c>
      <c r="BH213" s="157">
        <f t="shared" si="47"/>
        <v>0</v>
      </c>
      <c r="BI213" s="157">
        <f t="shared" si="48"/>
        <v>0</v>
      </c>
      <c r="BJ213" s="21" t="s">
        <v>127</v>
      </c>
      <c r="BK213" s="157">
        <f t="shared" si="49"/>
        <v>0</v>
      </c>
      <c r="BL213" s="21" t="s">
        <v>148</v>
      </c>
      <c r="BM213" s="21" t="s">
        <v>701</v>
      </c>
    </row>
    <row r="214" spans="2:65" s="1" customFormat="1" ht="25.5" customHeight="1">
      <c r="B214" s="122"/>
      <c r="C214" s="150" t="s">
        <v>306</v>
      </c>
      <c r="D214" s="150" t="s">
        <v>144</v>
      </c>
      <c r="E214" s="151" t="s">
        <v>702</v>
      </c>
      <c r="F214" s="237" t="s">
        <v>703</v>
      </c>
      <c r="G214" s="237"/>
      <c r="H214" s="237"/>
      <c r="I214" s="237"/>
      <c r="J214" s="152" t="s">
        <v>207</v>
      </c>
      <c r="K214" s="153">
        <v>6</v>
      </c>
      <c r="L214" s="238"/>
      <c r="M214" s="238"/>
      <c r="N214" s="238">
        <f t="shared" si="40"/>
        <v>0</v>
      </c>
      <c r="O214" s="238"/>
      <c r="P214" s="238"/>
      <c r="Q214" s="238"/>
      <c r="R214" s="124"/>
      <c r="T214" s="154" t="s">
        <v>5</v>
      </c>
      <c r="U214" s="43" t="s">
        <v>43</v>
      </c>
      <c r="V214" s="155">
        <v>0.14599999999999999</v>
      </c>
      <c r="W214" s="155">
        <f t="shared" si="41"/>
        <v>0.87599999999999989</v>
      </c>
      <c r="X214" s="155">
        <v>1.0000000000000001E-5</v>
      </c>
      <c r="Y214" s="155">
        <f t="shared" si="42"/>
        <v>6.0000000000000008E-5</v>
      </c>
      <c r="Z214" s="155">
        <v>4.0000000000000002E-4</v>
      </c>
      <c r="AA214" s="156">
        <f t="shared" si="43"/>
        <v>2.4000000000000002E-3</v>
      </c>
      <c r="AR214" s="21" t="s">
        <v>148</v>
      </c>
      <c r="AT214" s="21" t="s">
        <v>144</v>
      </c>
      <c r="AU214" s="21" t="s">
        <v>127</v>
      </c>
      <c r="AY214" s="21" t="s">
        <v>143</v>
      </c>
      <c r="BE214" s="157">
        <f t="shared" si="44"/>
        <v>0</v>
      </c>
      <c r="BF214" s="157">
        <f t="shared" si="45"/>
        <v>0</v>
      </c>
      <c r="BG214" s="157">
        <f t="shared" si="46"/>
        <v>0</v>
      </c>
      <c r="BH214" s="157">
        <f t="shared" si="47"/>
        <v>0</v>
      </c>
      <c r="BI214" s="157">
        <f t="shared" si="48"/>
        <v>0</v>
      </c>
      <c r="BJ214" s="21" t="s">
        <v>127</v>
      </c>
      <c r="BK214" s="157">
        <f t="shared" si="49"/>
        <v>0</v>
      </c>
      <c r="BL214" s="21" t="s">
        <v>148</v>
      </c>
      <c r="BM214" s="21" t="s">
        <v>704</v>
      </c>
    </row>
    <row r="215" spans="2:65" s="1" customFormat="1" ht="38.25" customHeight="1">
      <c r="B215" s="122"/>
      <c r="C215" s="150" t="s">
        <v>705</v>
      </c>
      <c r="D215" s="150" t="s">
        <v>144</v>
      </c>
      <c r="E215" s="151" t="s">
        <v>706</v>
      </c>
      <c r="F215" s="237" t="s">
        <v>707</v>
      </c>
      <c r="G215" s="237"/>
      <c r="H215" s="237"/>
      <c r="I215" s="237"/>
      <c r="J215" s="152" t="s">
        <v>207</v>
      </c>
      <c r="K215" s="153">
        <v>6</v>
      </c>
      <c r="L215" s="238"/>
      <c r="M215" s="238"/>
      <c r="N215" s="238">
        <f t="shared" si="40"/>
        <v>0</v>
      </c>
      <c r="O215" s="238"/>
      <c r="P215" s="238"/>
      <c r="Q215" s="238"/>
      <c r="R215" s="124"/>
      <c r="T215" s="154" t="s">
        <v>5</v>
      </c>
      <c r="U215" s="43" t="s">
        <v>43</v>
      </c>
      <c r="V215" s="155">
        <v>0.38100000000000001</v>
      </c>
      <c r="W215" s="155">
        <f t="shared" si="41"/>
        <v>2.286</v>
      </c>
      <c r="X215" s="155">
        <v>5.6999999999999998E-4</v>
      </c>
      <c r="Y215" s="155">
        <f t="shared" si="42"/>
        <v>3.4199999999999999E-3</v>
      </c>
      <c r="Z215" s="155">
        <v>0</v>
      </c>
      <c r="AA215" s="156">
        <f t="shared" si="43"/>
        <v>0</v>
      </c>
      <c r="AR215" s="21" t="s">
        <v>148</v>
      </c>
      <c r="AT215" s="21" t="s">
        <v>144</v>
      </c>
      <c r="AU215" s="21" t="s">
        <v>127</v>
      </c>
      <c r="AY215" s="21" t="s">
        <v>143</v>
      </c>
      <c r="BE215" s="157">
        <f t="shared" si="44"/>
        <v>0</v>
      </c>
      <c r="BF215" s="157">
        <f t="shared" si="45"/>
        <v>0</v>
      </c>
      <c r="BG215" s="157">
        <f t="shared" si="46"/>
        <v>0</v>
      </c>
      <c r="BH215" s="157">
        <f t="shared" si="47"/>
        <v>0</v>
      </c>
      <c r="BI215" s="157">
        <f t="shared" si="48"/>
        <v>0</v>
      </c>
      <c r="BJ215" s="21" t="s">
        <v>127</v>
      </c>
      <c r="BK215" s="157">
        <f t="shared" si="49"/>
        <v>0</v>
      </c>
      <c r="BL215" s="21" t="s">
        <v>148</v>
      </c>
      <c r="BM215" s="21" t="s">
        <v>708</v>
      </c>
    </row>
    <row r="216" spans="2:65" s="1" customFormat="1" ht="16.5" customHeight="1">
      <c r="B216" s="122"/>
      <c r="C216" s="150" t="s">
        <v>310</v>
      </c>
      <c r="D216" s="150" t="s">
        <v>144</v>
      </c>
      <c r="E216" s="151" t="s">
        <v>709</v>
      </c>
      <c r="F216" s="237" t="s">
        <v>710</v>
      </c>
      <c r="G216" s="237"/>
      <c r="H216" s="237"/>
      <c r="I216" s="237"/>
      <c r="J216" s="152" t="s">
        <v>207</v>
      </c>
      <c r="K216" s="153">
        <v>2</v>
      </c>
      <c r="L216" s="238"/>
      <c r="M216" s="238"/>
      <c r="N216" s="238">
        <f t="shared" si="40"/>
        <v>0</v>
      </c>
      <c r="O216" s="238"/>
      <c r="P216" s="238"/>
      <c r="Q216" s="238"/>
      <c r="R216" s="124"/>
      <c r="T216" s="154" t="s">
        <v>5</v>
      </c>
      <c r="U216" s="43" t="s">
        <v>43</v>
      </c>
      <c r="V216" s="155">
        <v>2.1000000000000001E-2</v>
      </c>
      <c r="W216" s="155">
        <f t="shared" si="41"/>
        <v>4.2000000000000003E-2</v>
      </c>
      <c r="X216" s="155">
        <v>0</v>
      </c>
      <c r="Y216" s="155">
        <f t="shared" si="42"/>
        <v>0</v>
      </c>
      <c r="Z216" s="155">
        <v>1.91E-3</v>
      </c>
      <c r="AA216" s="156">
        <f t="shared" si="43"/>
        <v>3.82E-3</v>
      </c>
      <c r="AR216" s="21" t="s">
        <v>148</v>
      </c>
      <c r="AT216" s="21" t="s">
        <v>144</v>
      </c>
      <c r="AU216" s="21" t="s">
        <v>127</v>
      </c>
      <c r="AY216" s="21" t="s">
        <v>143</v>
      </c>
      <c r="BE216" s="157">
        <f t="shared" si="44"/>
        <v>0</v>
      </c>
      <c r="BF216" s="157">
        <f t="shared" si="45"/>
        <v>0</v>
      </c>
      <c r="BG216" s="157">
        <f t="shared" si="46"/>
        <v>0</v>
      </c>
      <c r="BH216" s="157">
        <f t="shared" si="47"/>
        <v>0</v>
      </c>
      <c r="BI216" s="157">
        <f t="shared" si="48"/>
        <v>0</v>
      </c>
      <c r="BJ216" s="21" t="s">
        <v>127</v>
      </c>
      <c r="BK216" s="157">
        <f t="shared" si="49"/>
        <v>0</v>
      </c>
      <c r="BL216" s="21" t="s">
        <v>148</v>
      </c>
      <c r="BM216" s="21" t="s">
        <v>711</v>
      </c>
    </row>
    <row r="217" spans="2:65" s="1" customFormat="1" ht="38.25" customHeight="1">
      <c r="B217" s="122"/>
      <c r="C217" s="150" t="s">
        <v>712</v>
      </c>
      <c r="D217" s="150" t="s">
        <v>144</v>
      </c>
      <c r="E217" s="151" t="s">
        <v>713</v>
      </c>
      <c r="F217" s="237" t="s">
        <v>714</v>
      </c>
      <c r="G217" s="237"/>
      <c r="H217" s="237"/>
      <c r="I217" s="237"/>
      <c r="J217" s="152" t="s">
        <v>207</v>
      </c>
      <c r="K217" s="153">
        <v>2</v>
      </c>
      <c r="L217" s="238"/>
      <c r="M217" s="238"/>
      <c r="N217" s="238">
        <f t="shared" si="40"/>
        <v>0</v>
      </c>
      <c r="O217" s="238"/>
      <c r="P217" s="238"/>
      <c r="Q217" s="238"/>
      <c r="R217" s="124"/>
      <c r="T217" s="154" t="s">
        <v>5</v>
      </c>
      <c r="U217" s="43" t="s">
        <v>43</v>
      </c>
      <c r="V217" s="155">
        <v>0.433</v>
      </c>
      <c r="W217" s="155">
        <f t="shared" si="41"/>
        <v>0.86599999999999999</v>
      </c>
      <c r="X217" s="155">
        <v>2.2100000000000002E-3</v>
      </c>
      <c r="Y217" s="155">
        <f t="shared" si="42"/>
        <v>4.4200000000000003E-3</v>
      </c>
      <c r="Z217" s="155">
        <v>0</v>
      </c>
      <c r="AA217" s="156">
        <f t="shared" si="43"/>
        <v>0</v>
      </c>
      <c r="AR217" s="21" t="s">
        <v>148</v>
      </c>
      <c r="AT217" s="21" t="s">
        <v>144</v>
      </c>
      <c r="AU217" s="21" t="s">
        <v>127</v>
      </c>
      <c r="AY217" s="21" t="s">
        <v>143</v>
      </c>
      <c r="BE217" s="157">
        <f t="shared" si="44"/>
        <v>0</v>
      </c>
      <c r="BF217" s="157">
        <f t="shared" si="45"/>
        <v>0</v>
      </c>
      <c r="BG217" s="157">
        <f t="shared" si="46"/>
        <v>0</v>
      </c>
      <c r="BH217" s="157">
        <f t="shared" si="47"/>
        <v>0</v>
      </c>
      <c r="BI217" s="157">
        <f t="shared" si="48"/>
        <v>0</v>
      </c>
      <c r="BJ217" s="21" t="s">
        <v>127</v>
      </c>
      <c r="BK217" s="157">
        <f t="shared" si="49"/>
        <v>0</v>
      </c>
      <c r="BL217" s="21" t="s">
        <v>148</v>
      </c>
      <c r="BM217" s="21" t="s">
        <v>715</v>
      </c>
    </row>
    <row r="218" spans="2:65" s="1" customFormat="1" ht="25.5" customHeight="1">
      <c r="B218" s="122"/>
      <c r="C218" s="150" t="s">
        <v>716</v>
      </c>
      <c r="D218" s="150" t="s">
        <v>144</v>
      </c>
      <c r="E218" s="151" t="s">
        <v>717</v>
      </c>
      <c r="F218" s="237" t="s">
        <v>718</v>
      </c>
      <c r="G218" s="237"/>
      <c r="H218" s="237"/>
      <c r="I218" s="237"/>
      <c r="J218" s="152" t="s">
        <v>207</v>
      </c>
      <c r="K218" s="153">
        <v>2</v>
      </c>
      <c r="L218" s="238"/>
      <c r="M218" s="238"/>
      <c r="N218" s="238">
        <f t="shared" si="40"/>
        <v>0</v>
      </c>
      <c r="O218" s="238"/>
      <c r="P218" s="238"/>
      <c r="Q218" s="238"/>
      <c r="R218" s="124"/>
      <c r="T218" s="154" t="s">
        <v>5</v>
      </c>
      <c r="U218" s="43" t="s">
        <v>43</v>
      </c>
      <c r="V218" s="155">
        <v>0.20599999999999999</v>
      </c>
      <c r="W218" s="155">
        <f t="shared" si="41"/>
        <v>0.41199999999999998</v>
      </c>
      <c r="X218" s="155">
        <v>7.5000000000000002E-4</v>
      </c>
      <c r="Y218" s="155">
        <f t="shared" si="42"/>
        <v>1.5E-3</v>
      </c>
      <c r="Z218" s="155">
        <v>0</v>
      </c>
      <c r="AA218" s="156">
        <f t="shared" si="43"/>
        <v>0</v>
      </c>
      <c r="AR218" s="21" t="s">
        <v>148</v>
      </c>
      <c r="AT218" s="21" t="s">
        <v>144</v>
      </c>
      <c r="AU218" s="21" t="s">
        <v>127</v>
      </c>
      <c r="AY218" s="21" t="s">
        <v>143</v>
      </c>
      <c r="BE218" s="157">
        <f t="shared" si="44"/>
        <v>0</v>
      </c>
      <c r="BF218" s="157">
        <f t="shared" si="45"/>
        <v>0</v>
      </c>
      <c r="BG218" s="157">
        <f t="shared" si="46"/>
        <v>0</v>
      </c>
      <c r="BH218" s="157">
        <f t="shared" si="47"/>
        <v>0</v>
      </c>
      <c r="BI218" s="157">
        <f t="shared" si="48"/>
        <v>0</v>
      </c>
      <c r="BJ218" s="21" t="s">
        <v>127</v>
      </c>
      <c r="BK218" s="157">
        <f t="shared" si="49"/>
        <v>0</v>
      </c>
      <c r="BL218" s="21" t="s">
        <v>148</v>
      </c>
      <c r="BM218" s="21" t="s">
        <v>719</v>
      </c>
    </row>
    <row r="219" spans="2:65" s="1" customFormat="1" ht="38.25" customHeight="1">
      <c r="B219" s="122"/>
      <c r="C219" s="150" t="s">
        <v>720</v>
      </c>
      <c r="D219" s="150" t="s">
        <v>144</v>
      </c>
      <c r="E219" s="151" t="s">
        <v>721</v>
      </c>
      <c r="F219" s="237" t="s">
        <v>722</v>
      </c>
      <c r="G219" s="237"/>
      <c r="H219" s="237"/>
      <c r="I219" s="237"/>
      <c r="J219" s="152" t="s">
        <v>207</v>
      </c>
      <c r="K219" s="153">
        <v>2</v>
      </c>
      <c r="L219" s="238"/>
      <c r="M219" s="238"/>
      <c r="N219" s="238">
        <f t="shared" si="40"/>
        <v>0</v>
      </c>
      <c r="O219" s="238"/>
      <c r="P219" s="238"/>
      <c r="Q219" s="238"/>
      <c r="R219" s="124"/>
      <c r="T219" s="154" t="s">
        <v>5</v>
      </c>
      <c r="U219" s="43" t="s">
        <v>43</v>
      </c>
      <c r="V219" s="155">
        <v>0.35</v>
      </c>
      <c r="W219" s="155">
        <f t="shared" si="41"/>
        <v>0.7</v>
      </c>
      <c r="X219" s="155">
        <v>5.9999999999999995E-4</v>
      </c>
      <c r="Y219" s="155">
        <f t="shared" si="42"/>
        <v>1.1999999999999999E-3</v>
      </c>
      <c r="Z219" s="155">
        <v>0</v>
      </c>
      <c r="AA219" s="156">
        <f t="shared" si="43"/>
        <v>0</v>
      </c>
      <c r="AR219" s="21" t="s">
        <v>148</v>
      </c>
      <c r="AT219" s="21" t="s">
        <v>144</v>
      </c>
      <c r="AU219" s="21" t="s">
        <v>127</v>
      </c>
      <c r="AY219" s="21" t="s">
        <v>143</v>
      </c>
      <c r="BE219" s="157">
        <f t="shared" si="44"/>
        <v>0</v>
      </c>
      <c r="BF219" s="157">
        <f t="shared" si="45"/>
        <v>0</v>
      </c>
      <c r="BG219" s="157">
        <f t="shared" si="46"/>
        <v>0</v>
      </c>
      <c r="BH219" s="157">
        <f t="shared" si="47"/>
        <v>0</v>
      </c>
      <c r="BI219" s="157">
        <f t="shared" si="48"/>
        <v>0</v>
      </c>
      <c r="BJ219" s="21" t="s">
        <v>127</v>
      </c>
      <c r="BK219" s="157">
        <f t="shared" si="49"/>
        <v>0</v>
      </c>
      <c r="BL219" s="21" t="s">
        <v>148</v>
      </c>
      <c r="BM219" s="21" t="s">
        <v>723</v>
      </c>
    </row>
    <row r="220" spans="2:65" s="1" customFormat="1" ht="38.25" customHeight="1">
      <c r="B220" s="122"/>
      <c r="C220" s="150" t="s">
        <v>724</v>
      </c>
      <c r="D220" s="150" t="s">
        <v>144</v>
      </c>
      <c r="E220" s="151" t="s">
        <v>725</v>
      </c>
      <c r="F220" s="237" t="s">
        <v>726</v>
      </c>
      <c r="G220" s="237"/>
      <c r="H220" s="237"/>
      <c r="I220" s="237"/>
      <c r="J220" s="152" t="s">
        <v>207</v>
      </c>
      <c r="K220" s="153">
        <v>4</v>
      </c>
      <c r="L220" s="238"/>
      <c r="M220" s="238"/>
      <c r="N220" s="238">
        <f t="shared" si="40"/>
        <v>0</v>
      </c>
      <c r="O220" s="238"/>
      <c r="P220" s="238"/>
      <c r="Q220" s="238"/>
      <c r="R220" s="124"/>
      <c r="T220" s="154" t="s">
        <v>5</v>
      </c>
      <c r="U220" s="43" t="s">
        <v>43</v>
      </c>
      <c r="V220" s="155">
        <v>0.42199999999999999</v>
      </c>
      <c r="W220" s="155">
        <f t="shared" si="41"/>
        <v>1.6879999999999999</v>
      </c>
      <c r="X220" s="155">
        <v>5.9999999999999995E-4</v>
      </c>
      <c r="Y220" s="155">
        <f t="shared" si="42"/>
        <v>2.3999999999999998E-3</v>
      </c>
      <c r="Z220" s="155">
        <v>0</v>
      </c>
      <c r="AA220" s="156">
        <f t="shared" si="43"/>
        <v>0</v>
      </c>
      <c r="AR220" s="21" t="s">
        <v>148</v>
      </c>
      <c r="AT220" s="21" t="s">
        <v>144</v>
      </c>
      <c r="AU220" s="21" t="s">
        <v>127</v>
      </c>
      <c r="AY220" s="21" t="s">
        <v>143</v>
      </c>
      <c r="BE220" s="157">
        <f t="shared" si="44"/>
        <v>0</v>
      </c>
      <c r="BF220" s="157">
        <f t="shared" si="45"/>
        <v>0</v>
      </c>
      <c r="BG220" s="157">
        <f t="shared" si="46"/>
        <v>0</v>
      </c>
      <c r="BH220" s="157">
        <f t="shared" si="47"/>
        <v>0</v>
      </c>
      <c r="BI220" s="157">
        <f t="shared" si="48"/>
        <v>0</v>
      </c>
      <c r="BJ220" s="21" t="s">
        <v>127</v>
      </c>
      <c r="BK220" s="157">
        <f t="shared" si="49"/>
        <v>0</v>
      </c>
      <c r="BL220" s="21" t="s">
        <v>148</v>
      </c>
      <c r="BM220" s="21" t="s">
        <v>727</v>
      </c>
    </row>
    <row r="221" spans="2:65" s="1" customFormat="1" ht="16.5" customHeight="1">
      <c r="B221" s="122"/>
      <c r="C221" s="150" t="s">
        <v>728</v>
      </c>
      <c r="D221" s="150" t="s">
        <v>144</v>
      </c>
      <c r="E221" s="151" t="s">
        <v>729</v>
      </c>
      <c r="F221" s="237" t="s">
        <v>730</v>
      </c>
      <c r="G221" s="237"/>
      <c r="H221" s="237"/>
      <c r="I221" s="237"/>
      <c r="J221" s="152" t="s">
        <v>207</v>
      </c>
      <c r="K221" s="153">
        <v>7</v>
      </c>
      <c r="L221" s="238"/>
      <c r="M221" s="238"/>
      <c r="N221" s="238">
        <f t="shared" si="40"/>
        <v>0</v>
      </c>
      <c r="O221" s="238"/>
      <c r="P221" s="238"/>
      <c r="Q221" s="238"/>
      <c r="R221" s="124"/>
      <c r="T221" s="154" t="s">
        <v>5</v>
      </c>
      <c r="U221" s="43" t="s">
        <v>43</v>
      </c>
      <c r="V221" s="155">
        <v>0.27800000000000002</v>
      </c>
      <c r="W221" s="155">
        <f t="shared" si="41"/>
        <v>1.9460000000000002</v>
      </c>
      <c r="X221" s="155">
        <v>2.4000000000000001E-4</v>
      </c>
      <c r="Y221" s="155">
        <f t="shared" si="42"/>
        <v>1.6800000000000001E-3</v>
      </c>
      <c r="Z221" s="155">
        <v>0</v>
      </c>
      <c r="AA221" s="156">
        <f t="shared" si="43"/>
        <v>0</v>
      </c>
      <c r="AR221" s="21" t="s">
        <v>148</v>
      </c>
      <c r="AT221" s="21" t="s">
        <v>144</v>
      </c>
      <c r="AU221" s="21" t="s">
        <v>127</v>
      </c>
      <c r="AY221" s="21" t="s">
        <v>143</v>
      </c>
      <c r="BE221" s="157">
        <f t="shared" si="44"/>
        <v>0</v>
      </c>
      <c r="BF221" s="157">
        <f t="shared" si="45"/>
        <v>0</v>
      </c>
      <c r="BG221" s="157">
        <f t="shared" si="46"/>
        <v>0</v>
      </c>
      <c r="BH221" s="157">
        <f t="shared" si="47"/>
        <v>0</v>
      </c>
      <c r="BI221" s="157">
        <f t="shared" si="48"/>
        <v>0</v>
      </c>
      <c r="BJ221" s="21" t="s">
        <v>127</v>
      </c>
      <c r="BK221" s="157">
        <f t="shared" si="49"/>
        <v>0</v>
      </c>
      <c r="BL221" s="21" t="s">
        <v>148</v>
      </c>
      <c r="BM221" s="21" t="s">
        <v>731</v>
      </c>
    </row>
    <row r="222" spans="2:65" s="1" customFormat="1" ht="38.25" customHeight="1">
      <c r="B222" s="122"/>
      <c r="C222" s="150" t="s">
        <v>278</v>
      </c>
      <c r="D222" s="150" t="s">
        <v>144</v>
      </c>
      <c r="E222" s="151" t="s">
        <v>732</v>
      </c>
      <c r="F222" s="237" t="s">
        <v>733</v>
      </c>
      <c r="G222" s="237"/>
      <c r="H222" s="237"/>
      <c r="I222" s="237"/>
      <c r="J222" s="152" t="s">
        <v>281</v>
      </c>
      <c r="K222" s="153">
        <v>0.15</v>
      </c>
      <c r="L222" s="238"/>
      <c r="M222" s="238"/>
      <c r="N222" s="238">
        <f t="shared" si="40"/>
        <v>0</v>
      </c>
      <c r="O222" s="238"/>
      <c r="P222" s="238"/>
      <c r="Q222" s="238"/>
      <c r="R222" s="124"/>
      <c r="T222" s="154" t="s">
        <v>5</v>
      </c>
      <c r="U222" s="43" t="s">
        <v>43</v>
      </c>
      <c r="V222" s="155">
        <v>4.3390000000000004</v>
      </c>
      <c r="W222" s="155">
        <f t="shared" si="41"/>
        <v>0.65085000000000004</v>
      </c>
      <c r="X222" s="155">
        <v>0</v>
      </c>
      <c r="Y222" s="155">
        <f t="shared" si="42"/>
        <v>0</v>
      </c>
      <c r="Z222" s="155">
        <v>0</v>
      </c>
      <c r="AA222" s="156">
        <f t="shared" si="43"/>
        <v>0</v>
      </c>
      <c r="AR222" s="21" t="s">
        <v>148</v>
      </c>
      <c r="AT222" s="21" t="s">
        <v>144</v>
      </c>
      <c r="AU222" s="21" t="s">
        <v>127</v>
      </c>
      <c r="AY222" s="21" t="s">
        <v>143</v>
      </c>
      <c r="BE222" s="157">
        <f t="shared" si="44"/>
        <v>0</v>
      </c>
      <c r="BF222" s="157">
        <f t="shared" si="45"/>
        <v>0</v>
      </c>
      <c r="BG222" s="157">
        <f t="shared" si="46"/>
        <v>0</v>
      </c>
      <c r="BH222" s="157">
        <f t="shared" si="47"/>
        <v>0</v>
      </c>
      <c r="BI222" s="157">
        <f t="shared" si="48"/>
        <v>0</v>
      </c>
      <c r="BJ222" s="21" t="s">
        <v>127</v>
      </c>
      <c r="BK222" s="157">
        <f t="shared" si="49"/>
        <v>0</v>
      </c>
      <c r="BL222" s="21" t="s">
        <v>148</v>
      </c>
      <c r="BM222" s="21" t="s">
        <v>734</v>
      </c>
    </row>
    <row r="223" spans="2:65" s="1" customFormat="1" ht="25.5" customHeight="1">
      <c r="B223" s="122"/>
      <c r="C223" s="150" t="s">
        <v>735</v>
      </c>
      <c r="D223" s="150" t="s">
        <v>144</v>
      </c>
      <c r="E223" s="151" t="s">
        <v>736</v>
      </c>
      <c r="F223" s="237" t="s">
        <v>737</v>
      </c>
      <c r="G223" s="237"/>
      <c r="H223" s="237"/>
      <c r="I223" s="237"/>
      <c r="J223" s="152" t="s">
        <v>162</v>
      </c>
      <c r="K223" s="153">
        <v>852.48400000000004</v>
      </c>
      <c r="L223" s="238"/>
      <c r="M223" s="238"/>
      <c r="N223" s="238">
        <f t="shared" si="40"/>
        <v>0</v>
      </c>
      <c r="O223" s="238"/>
      <c r="P223" s="238"/>
      <c r="Q223" s="238"/>
      <c r="R223" s="124"/>
      <c r="T223" s="154" t="s">
        <v>5</v>
      </c>
      <c r="U223" s="43" t="s">
        <v>43</v>
      </c>
      <c r="V223" s="155">
        <v>0</v>
      </c>
      <c r="W223" s="155">
        <f t="shared" si="41"/>
        <v>0</v>
      </c>
      <c r="X223" s="155">
        <v>0</v>
      </c>
      <c r="Y223" s="155">
        <f t="shared" si="42"/>
        <v>0</v>
      </c>
      <c r="Z223" s="155">
        <v>0</v>
      </c>
      <c r="AA223" s="156">
        <f t="shared" si="43"/>
        <v>0</v>
      </c>
      <c r="AR223" s="21" t="s">
        <v>148</v>
      </c>
      <c r="AT223" s="21" t="s">
        <v>144</v>
      </c>
      <c r="AU223" s="21" t="s">
        <v>127</v>
      </c>
      <c r="AY223" s="21" t="s">
        <v>143</v>
      </c>
      <c r="BE223" s="157">
        <f t="shared" si="44"/>
        <v>0</v>
      </c>
      <c r="BF223" s="157">
        <f t="shared" si="45"/>
        <v>0</v>
      </c>
      <c r="BG223" s="157">
        <f t="shared" si="46"/>
        <v>0</v>
      </c>
      <c r="BH223" s="157">
        <f t="shared" si="47"/>
        <v>0</v>
      </c>
      <c r="BI223" s="157">
        <f t="shared" si="48"/>
        <v>0</v>
      </c>
      <c r="BJ223" s="21" t="s">
        <v>127</v>
      </c>
      <c r="BK223" s="157">
        <f t="shared" si="49"/>
        <v>0</v>
      </c>
      <c r="BL223" s="21" t="s">
        <v>148</v>
      </c>
      <c r="BM223" s="21" t="s">
        <v>738</v>
      </c>
    </row>
    <row r="224" spans="2:65" s="9" customFormat="1" ht="29.85" customHeight="1">
      <c r="B224" s="139"/>
      <c r="C224" s="140"/>
      <c r="D224" s="149" t="s">
        <v>393</v>
      </c>
      <c r="E224" s="149"/>
      <c r="F224" s="149"/>
      <c r="G224" s="149"/>
      <c r="H224" s="149"/>
      <c r="I224" s="149"/>
      <c r="J224" s="149"/>
      <c r="K224" s="149"/>
      <c r="L224" s="149"/>
      <c r="M224" s="149"/>
      <c r="N224" s="234">
        <f>BK224</f>
        <v>0</v>
      </c>
      <c r="O224" s="235"/>
      <c r="P224" s="235"/>
      <c r="Q224" s="235"/>
      <c r="R224" s="142"/>
      <c r="T224" s="143"/>
      <c r="U224" s="140"/>
      <c r="V224" s="140"/>
      <c r="W224" s="144">
        <f>SUM(W225:W226)</f>
        <v>0.41699999999999998</v>
      </c>
      <c r="X224" s="140"/>
      <c r="Y224" s="144">
        <f>SUM(Y225:Y226)</f>
        <v>7.5499999999999998E-2</v>
      </c>
      <c r="Z224" s="140"/>
      <c r="AA224" s="145">
        <f>SUM(AA225:AA226)</f>
        <v>0</v>
      </c>
      <c r="AR224" s="146" t="s">
        <v>127</v>
      </c>
      <c r="AT224" s="147" t="s">
        <v>75</v>
      </c>
      <c r="AU224" s="147" t="s">
        <v>84</v>
      </c>
      <c r="AY224" s="146" t="s">
        <v>143</v>
      </c>
      <c r="BK224" s="148">
        <f>SUM(BK225:BK226)</f>
        <v>0</v>
      </c>
    </row>
    <row r="225" spans="2:65" s="1" customFormat="1" ht="38.25" customHeight="1">
      <c r="B225" s="122"/>
      <c r="C225" s="150" t="s">
        <v>739</v>
      </c>
      <c r="D225" s="150" t="s">
        <v>144</v>
      </c>
      <c r="E225" s="151" t="s">
        <v>740</v>
      </c>
      <c r="F225" s="237" t="s">
        <v>741</v>
      </c>
      <c r="G225" s="237"/>
      <c r="H225" s="237"/>
      <c r="I225" s="237"/>
      <c r="J225" s="152" t="s">
        <v>207</v>
      </c>
      <c r="K225" s="153">
        <v>1</v>
      </c>
      <c r="L225" s="238"/>
      <c r="M225" s="238"/>
      <c r="N225" s="238">
        <f>ROUND(L225*K225,2)</f>
        <v>0</v>
      </c>
      <c r="O225" s="238"/>
      <c r="P225" s="238"/>
      <c r="Q225" s="238"/>
      <c r="R225" s="124"/>
      <c r="T225" s="154" t="s">
        <v>5</v>
      </c>
      <c r="U225" s="43" t="s">
        <v>43</v>
      </c>
      <c r="V225" s="155">
        <v>0.41699999999999998</v>
      </c>
      <c r="W225" s="155">
        <f>V225*K225</f>
        <v>0.41699999999999998</v>
      </c>
      <c r="X225" s="155">
        <v>7.5499999999999998E-2</v>
      </c>
      <c r="Y225" s="155">
        <f>X225*K225</f>
        <v>7.5499999999999998E-2</v>
      </c>
      <c r="Z225" s="155">
        <v>0</v>
      </c>
      <c r="AA225" s="156">
        <f>Z225*K225</f>
        <v>0</v>
      </c>
      <c r="AR225" s="21" t="s">
        <v>148</v>
      </c>
      <c r="AT225" s="21" t="s">
        <v>144</v>
      </c>
      <c r="AU225" s="21" t="s">
        <v>127</v>
      </c>
      <c r="AY225" s="21" t="s">
        <v>143</v>
      </c>
      <c r="BE225" s="157">
        <f>IF(U225="základní",N225,0)</f>
        <v>0</v>
      </c>
      <c r="BF225" s="157">
        <f>IF(U225="snížená",N225,0)</f>
        <v>0</v>
      </c>
      <c r="BG225" s="157">
        <f>IF(U225="zákl. přenesená",N225,0)</f>
        <v>0</v>
      </c>
      <c r="BH225" s="157">
        <f>IF(U225="sníž. přenesená",N225,0)</f>
        <v>0</v>
      </c>
      <c r="BI225" s="157">
        <f>IF(U225="nulová",N225,0)</f>
        <v>0</v>
      </c>
      <c r="BJ225" s="21" t="s">
        <v>127</v>
      </c>
      <c r="BK225" s="157">
        <f>ROUND(L225*K225,2)</f>
        <v>0</v>
      </c>
      <c r="BL225" s="21" t="s">
        <v>148</v>
      </c>
      <c r="BM225" s="21" t="s">
        <v>742</v>
      </c>
    </row>
    <row r="226" spans="2:65" s="1" customFormat="1" ht="25.5" customHeight="1">
      <c r="B226" s="122"/>
      <c r="C226" s="150" t="s">
        <v>743</v>
      </c>
      <c r="D226" s="150" t="s">
        <v>144</v>
      </c>
      <c r="E226" s="151" t="s">
        <v>744</v>
      </c>
      <c r="F226" s="237" t="s">
        <v>745</v>
      </c>
      <c r="G226" s="237"/>
      <c r="H226" s="237"/>
      <c r="I226" s="237"/>
      <c r="J226" s="152" t="s">
        <v>162</v>
      </c>
      <c r="K226" s="153">
        <v>80.484999999999999</v>
      </c>
      <c r="L226" s="238"/>
      <c r="M226" s="238"/>
      <c r="N226" s="238">
        <f>ROUND(L226*K226,2)</f>
        <v>0</v>
      </c>
      <c r="O226" s="238"/>
      <c r="P226" s="238"/>
      <c r="Q226" s="238"/>
      <c r="R226" s="124"/>
      <c r="T226" s="154" t="s">
        <v>5</v>
      </c>
      <c r="U226" s="43" t="s">
        <v>43</v>
      </c>
      <c r="V226" s="155">
        <v>0</v>
      </c>
      <c r="W226" s="155">
        <f>V226*K226</f>
        <v>0</v>
      </c>
      <c r="X226" s="155">
        <v>0</v>
      </c>
      <c r="Y226" s="155">
        <f>X226*K226</f>
        <v>0</v>
      </c>
      <c r="Z226" s="155">
        <v>0</v>
      </c>
      <c r="AA226" s="156">
        <f>Z226*K226</f>
        <v>0</v>
      </c>
      <c r="AR226" s="21" t="s">
        <v>148</v>
      </c>
      <c r="AT226" s="21" t="s">
        <v>144</v>
      </c>
      <c r="AU226" s="21" t="s">
        <v>127</v>
      </c>
      <c r="AY226" s="21" t="s">
        <v>143</v>
      </c>
      <c r="BE226" s="157">
        <f>IF(U226="základní",N226,0)</f>
        <v>0</v>
      </c>
      <c r="BF226" s="157">
        <f>IF(U226="snížená",N226,0)</f>
        <v>0</v>
      </c>
      <c r="BG226" s="157">
        <f>IF(U226="zákl. přenesená",N226,0)</f>
        <v>0</v>
      </c>
      <c r="BH226" s="157">
        <f>IF(U226="sníž. přenesená",N226,0)</f>
        <v>0</v>
      </c>
      <c r="BI226" s="157">
        <f>IF(U226="nulová",N226,0)</f>
        <v>0</v>
      </c>
      <c r="BJ226" s="21" t="s">
        <v>127</v>
      </c>
      <c r="BK226" s="157">
        <f>ROUND(L226*K226,2)</f>
        <v>0</v>
      </c>
      <c r="BL226" s="21" t="s">
        <v>148</v>
      </c>
      <c r="BM226" s="21" t="s">
        <v>746</v>
      </c>
    </row>
    <row r="227" spans="2:65" s="9" customFormat="1" ht="29.85" customHeight="1">
      <c r="B227" s="139"/>
      <c r="C227" s="140"/>
      <c r="D227" s="149" t="s">
        <v>394</v>
      </c>
      <c r="E227" s="149"/>
      <c r="F227" s="149"/>
      <c r="G227" s="149"/>
      <c r="H227" s="149"/>
      <c r="I227" s="149"/>
      <c r="J227" s="149"/>
      <c r="K227" s="149"/>
      <c r="L227" s="149"/>
      <c r="M227" s="149"/>
      <c r="N227" s="234">
        <f>BK227</f>
        <v>0</v>
      </c>
      <c r="O227" s="235"/>
      <c r="P227" s="235"/>
      <c r="Q227" s="235"/>
      <c r="R227" s="142"/>
      <c r="T227" s="143"/>
      <c r="U227" s="140"/>
      <c r="V227" s="140"/>
      <c r="W227" s="144">
        <f>SUM(W228:W230)</f>
        <v>24</v>
      </c>
      <c r="X227" s="140"/>
      <c r="Y227" s="144">
        <f>SUM(Y228:Y230)</f>
        <v>7.1999999999999998E-3</v>
      </c>
      <c r="Z227" s="140"/>
      <c r="AA227" s="145">
        <f>SUM(AA228:AA230)</f>
        <v>0</v>
      </c>
      <c r="AR227" s="146" t="s">
        <v>127</v>
      </c>
      <c r="AT227" s="147" t="s">
        <v>75</v>
      </c>
      <c r="AU227" s="147" t="s">
        <v>84</v>
      </c>
      <c r="AY227" s="146" t="s">
        <v>143</v>
      </c>
      <c r="BK227" s="148">
        <f>SUM(BK228:BK230)</f>
        <v>0</v>
      </c>
    </row>
    <row r="228" spans="2:65" s="1" customFormat="1" ht="25.5" customHeight="1">
      <c r="B228" s="122"/>
      <c r="C228" s="150" t="s">
        <v>747</v>
      </c>
      <c r="D228" s="150" t="s">
        <v>144</v>
      </c>
      <c r="E228" s="151" t="s">
        <v>748</v>
      </c>
      <c r="F228" s="237" t="s">
        <v>749</v>
      </c>
      <c r="G228" s="237"/>
      <c r="H228" s="237"/>
      <c r="I228" s="237"/>
      <c r="J228" s="152" t="s">
        <v>750</v>
      </c>
      <c r="K228" s="153">
        <v>120</v>
      </c>
      <c r="L228" s="238"/>
      <c r="M228" s="238"/>
      <c r="N228" s="238">
        <f>ROUND(L228*K228,2)</f>
        <v>0</v>
      </c>
      <c r="O228" s="238"/>
      <c r="P228" s="238"/>
      <c r="Q228" s="238"/>
      <c r="R228" s="124"/>
      <c r="T228" s="154" t="s">
        <v>5</v>
      </c>
      <c r="U228" s="43" t="s">
        <v>43</v>
      </c>
      <c r="V228" s="155">
        <v>0.2</v>
      </c>
      <c r="W228" s="155">
        <f>V228*K228</f>
        <v>24</v>
      </c>
      <c r="X228" s="155">
        <v>6.0000000000000002E-5</v>
      </c>
      <c r="Y228" s="155">
        <f>X228*K228</f>
        <v>7.1999999999999998E-3</v>
      </c>
      <c r="Z228" s="155">
        <v>0</v>
      </c>
      <c r="AA228" s="156">
        <f>Z228*K228</f>
        <v>0</v>
      </c>
      <c r="AR228" s="21" t="s">
        <v>148</v>
      </c>
      <c r="AT228" s="21" t="s">
        <v>144</v>
      </c>
      <c r="AU228" s="21" t="s">
        <v>127</v>
      </c>
      <c r="AY228" s="21" t="s">
        <v>143</v>
      </c>
      <c r="BE228" s="157">
        <f>IF(U228="základní",N228,0)</f>
        <v>0</v>
      </c>
      <c r="BF228" s="157">
        <f>IF(U228="snížená",N228,0)</f>
        <v>0</v>
      </c>
      <c r="BG228" s="157">
        <f>IF(U228="zákl. přenesená",N228,0)</f>
        <v>0</v>
      </c>
      <c r="BH228" s="157">
        <f>IF(U228="sníž. přenesená",N228,0)</f>
        <v>0</v>
      </c>
      <c r="BI228" s="157">
        <f>IF(U228="nulová",N228,0)</f>
        <v>0</v>
      </c>
      <c r="BJ228" s="21" t="s">
        <v>127</v>
      </c>
      <c r="BK228" s="157">
        <f>ROUND(L228*K228,2)</f>
        <v>0</v>
      </c>
      <c r="BL228" s="21" t="s">
        <v>148</v>
      </c>
      <c r="BM228" s="21" t="s">
        <v>751</v>
      </c>
    </row>
    <row r="229" spans="2:65" s="1" customFormat="1" ht="25.5" customHeight="1">
      <c r="B229" s="122"/>
      <c r="C229" s="166" t="s">
        <v>752</v>
      </c>
      <c r="D229" s="166" t="s">
        <v>293</v>
      </c>
      <c r="E229" s="167" t="s">
        <v>753</v>
      </c>
      <c r="F229" s="239" t="s">
        <v>754</v>
      </c>
      <c r="G229" s="239"/>
      <c r="H229" s="239"/>
      <c r="I229" s="239"/>
      <c r="J229" s="168" t="s">
        <v>750</v>
      </c>
      <c r="K229" s="169">
        <v>120</v>
      </c>
      <c r="L229" s="240"/>
      <c r="M229" s="240"/>
      <c r="N229" s="240">
        <f>ROUND(L229*K229,2)</f>
        <v>0</v>
      </c>
      <c r="O229" s="238"/>
      <c r="P229" s="238"/>
      <c r="Q229" s="238"/>
      <c r="R229" s="124"/>
      <c r="T229" s="154" t="s">
        <v>5</v>
      </c>
      <c r="U229" s="43" t="s">
        <v>43</v>
      </c>
      <c r="V229" s="155">
        <v>0</v>
      </c>
      <c r="W229" s="155">
        <f>V229*K229</f>
        <v>0</v>
      </c>
      <c r="X229" s="155">
        <v>0</v>
      </c>
      <c r="Y229" s="155">
        <f>X229*K229</f>
        <v>0</v>
      </c>
      <c r="Z229" s="155">
        <v>0</v>
      </c>
      <c r="AA229" s="156">
        <f>Z229*K229</f>
        <v>0</v>
      </c>
      <c r="AR229" s="21" t="s">
        <v>297</v>
      </c>
      <c r="AT229" s="21" t="s">
        <v>293</v>
      </c>
      <c r="AU229" s="21" t="s">
        <v>127</v>
      </c>
      <c r="AY229" s="21" t="s">
        <v>143</v>
      </c>
      <c r="BE229" s="157">
        <f>IF(U229="základní",N229,0)</f>
        <v>0</v>
      </c>
      <c r="BF229" s="157">
        <f>IF(U229="snížená",N229,0)</f>
        <v>0</v>
      </c>
      <c r="BG229" s="157">
        <f>IF(U229="zákl. přenesená",N229,0)</f>
        <v>0</v>
      </c>
      <c r="BH229" s="157">
        <f>IF(U229="sníž. přenesená",N229,0)</f>
        <v>0</v>
      </c>
      <c r="BI229" s="157">
        <f>IF(U229="nulová",N229,0)</f>
        <v>0</v>
      </c>
      <c r="BJ229" s="21" t="s">
        <v>127</v>
      </c>
      <c r="BK229" s="157">
        <f>ROUND(L229*K229,2)</f>
        <v>0</v>
      </c>
      <c r="BL229" s="21" t="s">
        <v>148</v>
      </c>
      <c r="BM229" s="21" t="s">
        <v>755</v>
      </c>
    </row>
    <row r="230" spans="2:65" s="1" customFormat="1" ht="25.5" customHeight="1">
      <c r="B230" s="122"/>
      <c r="C230" s="150" t="s">
        <v>756</v>
      </c>
      <c r="D230" s="150" t="s">
        <v>144</v>
      </c>
      <c r="E230" s="151" t="s">
        <v>757</v>
      </c>
      <c r="F230" s="237" t="s">
        <v>758</v>
      </c>
      <c r="G230" s="237"/>
      <c r="H230" s="237"/>
      <c r="I230" s="237"/>
      <c r="J230" s="152" t="s">
        <v>162</v>
      </c>
      <c r="K230" s="153">
        <v>186.6</v>
      </c>
      <c r="L230" s="238"/>
      <c r="M230" s="238"/>
      <c r="N230" s="238">
        <f>ROUND(L230*K230,2)</f>
        <v>0</v>
      </c>
      <c r="O230" s="238"/>
      <c r="P230" s="238"/>
      <c r="Q230" s="238"/>
      <c r="R230" s="124"/>
      <c r="T230" s="154" t="s">
        <v>5</v>
      </c>
      <c r="U230" s="43" t="s">
        <v>43</v>
      </c>
      <c r="V230" s="155">
        <v>0</v>
      </c>
      <c r="W230" s="155">
        <f>V230*K230</f>
        <v>0</v>
      </c>
      <c r="X230" s="155">
        <v>0</v>
      </c>
      <c r="Y230" s="155">
        <f>X230*K230</f>
        <v>0</v>
      </c>
      <c r="Z230" s="155">
        <v>0</v>
      </c>
      <c r="AA230" s="156">
        <f>Z230*K230</f>
        <v>0</v>
      </c>
      <c r="AR230" s="21" t="s">
        <v>148</v>
      </c>
      <c r="AT230" s="21" t="s">
        <v>144</v>
      </c>
      <c r="AU230" s="21" t="s">
        <v>127</v>
      </c>
      <c r="AY230" s="21" t="s">
        <v>143</v>
      </c>
      <c r="BE230" s="157">
        <f>IF(U230="základní",N230,0)</f>
        <v>0</v>
      </c>
      <c r="BF230" s="157">
        <f>IF(U230="snížená",N230,0)</f>
        <v>0</v>
      </c>
      <c r="BG230" s="157">
        <f>IF(U230="zákl. přenesená",N230,0)</f>
        <v>0</v>
      </c>
      <c r="BH230" s="157">
        <f>IF(U230="sníž. přenesená",N230,0)</f>
        <v>0</v>
      </c>
      <c r="BI230" s="157">
        <f>IF(U230="nulová",N230,0)</f>
        <v>0</v>
      </c>
      <c r="BJ230" s="21" t="s">
        <v>127</v>
      </c>
      <c r="BK230" s="157">
        <f>ROUND(L230*K230,2)</f>
        <v>0</v>
      </c>
      <c r="BL230" s="21" t="s">
        <v>148</v>
      </c>
      <c r="BM230" s="21" t="s">
        <v>759</v>
      </c>
    </row>
    <row r="231" spans="2:65" s="9" customFormat="1" ht="29.85" customHeight="1">
      <c r="B231" s="139"/>
      <c r="C231" s="140"/>
      <c r="D231" s="149" t="s">
        <v>320</v>
      </c>
      <c r="E231" s="149"/>
      <c r="F231" s="149"/>
      <c r="G231" s="149"/>
      <c r="H231" s="149"/>
      <c r="I231" s="149"/>
      <c r="J231" s="149"/>
      <c r="K231" s="149"/>
      <c r="L231" s="149"/>
      <c r="M231" s="149"/>
      <c r="N231" s="234">
        <f>BK231</f>
        <v>0</v>
      </c>
      <c r="O231" s="235"/>
      <c r="P231" s="235"/>
      <c r="Q231" s="235"/>
      <c r="R231" s="142"/>
      <c r="T231" s="143"/>
      <c r="U231" s="140"/>
      <c r="V231" s="140"/>
      <c r="W231" s="144">
        <f>SUM(W232:W237)</f>
        <v>8.3040000000000003</v>
      </c>
      <c r="X231" s="140"/>
      <c r="Y231" s="144">
        <f>SUM(Y232:Y237)</f>
        <v>6.0199999999999993E-3</v>
      </c>
      <c r="Z231" s="140"/>
      <c r="AA231" s="145">
        <f>SUM(AA232:AA237)</f>
        <v>0</v>
      </c>
      <c r="AR231" s="146" t="s">
        <v>127</v>
      </c>
      <c r="AT231" s="147" t="s">
        <v>75</v>
      </c>
      <c r="AU231" s="147" t="s">
        <v>84</v>
      </c>
      <c r="AY231" s="146" t="s">
        <v>143</v>
      </c>
      <c r="BK231" s="148">
        <f>SUM(BK232:BK237)</f>
        <v>0</v>
      </c>
    </row>
    <row r="232" spans="2:65" s="1" customFormat="1" ht="25.5" customHeight="1">
      <c r="B232" s="122"/>
      <c r="C232" s="150" t="s">
        <v>760</v>
      </c>
      <c r="D232" s="150" t="s">
        <v>144</v>
      </c>
      <c r="E232" s="151" t="s">
        <v>761</v>
      </c>
      <c r="F232" s="237" t="s">
        <v>762</v>
      </c>
      <c r="G232" s="237"/>
      <c r="H232" s="237"/>
      <c r="I232" s="237"/>
      <c r="J232" s="152" t="s">
        <v>763</v>
      </c>
      <c r="K232" s="153">
        <v>7</v>
      </c>
      <c r="L232" s="238"/>
      <c r="M232" s="238"/>
      <c r="N232" s="238">
        <f t="shared" ref="N232:N237" si="50">ROUND(L232*K232,2)</f>
        <v>0</v>
      </c>
      <c r="O232" s="238"/>
      <c r="P232" s="238"/>
      <c r="Q232" s="238"/>
      <c r="R232" s="124"/>
      <c r="T232" s="154" t="s">
        <v>5</v>
      </c>
      <c r="U232" s="43" t="s">
        <v>43</v>
      </c>
      <c r="V232" s="155">
        <v>0.184</v>
      </c>
      <c r="W232" s="155">
        <f t="shared" ref="W232:W237" si="51">V232*K232</f>
        <v>1.288</v>
      </c>
      <c r="X232" s="155">
        <v>1.3999999999999999E-4</v>
      </c>
      <c r="Y232" s="155">
        <f t="shared" ref="Y232:Y237" si="52">X232*K232</f>
        <v>9.7999999999999997E-4</v>
      </c>
      <c r="Z232" s="155">
        <v>0</v>
      </c>
      <c r="AA232" s="156">
        <f t="shared" ref="AA232:AA237" si="53">Z232*K232</f>
        <v>0</v>
      </c>
      <c r="AR232" s="21" t="s">
        <v>148</v>
      </c>
      <c r="AT232" s="21" t="s">
        <v>144</v>
      </c>
      <c r="AU232" s="21" t="s">
        <v>127</v>
      </c>
      <c r="AY232" s="21" t="s">
        <v>143</v>
      </c>
      <c r="BE232" s="157">
        <f t="shared" ref="BE232:BE237" si="54">IF(U232="základní",N232,0)</f>
        <v>0</v>
      </c>
      <c r="BF232" s="157">
        <f t="shared" ref="BF232:BF237" si="55">IF(U232="snížená",N232,0)</f>
        <v>0</v>
      </c>
      <c r="BG232" s="157">
        <f t="shared" ref="BG232:BG237" si="56">IF(U232="zákl. přenesená",N232,0)</f>
        <v>0</v>
      </c>
      <c r="BH232" s="157">
        <f t="shared" ref="BH232:BH237" si="57">IF(U232="sníž. přenesená",N232,0)</f>
        <v>0</v>
      </c>
      <c r="BI232" s="157">
        <f t="shared" ref="BI232:BI237" si="58">IF(U232="nulová",N232,0)</f>
        <v>0</v>
      </c>
      <c r="BJ232" s="21" t="s">
        <v>127</v>
      </c>
      <c r="BK232" s="157">
        <f t="shared" ref="BK232:BK237" si="59">ROUND(L232*K232,2)</f>
        <v>0</v>
      </c>
      <c r="BL232" s="21" t="s">
        <v>148</v>
      </c>
      <c r="BM232" s="21" t="s">
        <v>764</v>
      </c>
    </row>
    <row r="233" spans="2:65" s="1" customFormat="1" ht="25.5" customHeight="1">
      <c r="B233" s="122"/>
      <c r="C233" s="150" t="s">
        <v>765</v>
      </c>
      <c r="D233" s="150" t="s">
        <v>144</v>
      </c>
      <c r="E233" s="151" t="s">
        <v>766</v>
      </c>
      <c r="F233" s="237" t="s">
        <v>767</v>
      </c>
      <c r="G233" s="237"/>
      <c r="H233" s="237"/>
      <c r="I233" s="237"/>
      <c r="J233" s="152" t="s">
        <v>763</v>
      </c>
      <c r="K233" s="153">
        <v>7</v>
      </c>
      <c r="L233" s="238"/>
      <c r="M233" s="238"/>
      <c r="N233" s="238">
        <f t="shared" si="50"/>
        <v>0</v>
      </c>
      <c r="O233" s="238"/>
      <c r="P233" s="238"/>
      <c r="Q233" s="238"/>
      <c r="R233" s="124"/>
      <c r="T233" s="154" t="s">
        <v>5</v>
      </c>
      <c r="U233" s="43" t="s">
        <v>43</v>
      </c>
      <c r="V233" s="155">
        <v>0.16600000000000001</v>
      </c>
      <c r="W233" s="155">
        <f t="shared" si="51"/>
        <v>1.1620000000000001</v>
      </c>
      <c r="X233" s="155">
        <v>1.2E-4</v>
      </c>
      <c r="Y233" s="155">
        <f t="shared" si="52"/>
        <v>8.4000000000000003E-4</v>
      </c>
      <c r="Z233" s="155">
        <v>0</v>
      </c>
      <c r="AA233" s="156">
        <f t="shared" si="53"/>
        <v>0</v>
      </c>
      <c r="AR233" s="21" t="s">
        <v>148</v>
      </c>
      <c r="AT233" s="21" t="s">
        <v>144</v>
      </c>
      <c r="AU233" s="21" t="s">
        <v>127</v>
      </c>
      <c r="AY233" s="21" t="s">
        <v>143</v>
      </c>
      <c r="BE233" s="157">
        <f t="shared" si="54"/>
        <v>0</v>
      </c>
      <c r="BF233" s="157">
        <f t="shared" si="55"/>
        <v>0</v>
      </c>
      <c r="BG233" s="157">
        <f t="shared" si="56"/>
        <v>0</v>
      </c>
      <c r="BH233" s="157">
        <f t="shared" si="57"/>
        <v>0</v>
      </c>
      <c r="BI233" s="157">
        <f t="shared" si="58"/>
        <v>0</v>
      </c>
      <c r="BJ233" s="21" t="s">
        <v>127</v>
      </c>
      <c r="BK233" s="157">
        <f t="shared" si="59"/>
        <v>0</v>
      </c>
      <c r="BL233" s="21" t="s">
        <v>148</v>
      </c>
      <c r="BM233" s="21" t="s">
        <v>768</v>
      </c>
    </row>
    <row r="234" spans="2:65" s="1" customFormat="1" ht="25.5" customHeight="1">
      <c r="B234" s="122"/>
      <c r="C234" s="150" t="s">
        <v>769</v>
      </c>
      <c r="D234" s="150" t="s">
        <v>144</v>
      </c>
      <c r="E234" s="151" t="s">
        <v>770</v>
      </c>
      <c r="F234" s="237" t="s">
        <v>771</v>
      </c>
      <c r="G234" s="237"/>
      <c r="H234" s="237"/>
      <c r="I234" s="237"/>
      <c r="J234" s="152" t="s">
        <v>763</v>
      </c>
      <c r="K234" s="153">
        <v>7</v>
      </c>
      <c r="L234" s="238"/>
      <c r="M234" s="238"/>
      <c r="N234" s="238">
        <f t="shared" si="50"/>
        <v>0</v>
      </c>
      <c r="O234" s="238"/>
      <c r="P234" s="238"/>
      <c r="Q234" s="238"/>
      <c r="R234" s="124"/>
      <c r="T234" s="154" t="s">
        <v>5</v>
      </c>
      <c r="U234" s="43" t="s">
        <v>43</v>
      </c>
      <c r="V234" s="155">
        <v>0.17199999999999999</v>
      </c>
      <c r="W234" s="155">
        <f t="shared" si="51"/>
        <v>1.204</v>
      </c>
      <c r="X234" s="155">
        <v>1.2E-4</v>
      </c>
      <c r="Y234" s="155">
        <f t="shared" si="52"/>
        <v>8.4000000000000003E-4</v>
      </c>
      <c r="Z234" s="155">
        <v>0</v>
      </c>
      <c r="AA234" s="156">
        <f t="shared" si="53"/>
        <v>0</v>
      </c>
      <c r="AR234" s="21" t="s">
        <v>148</v>
      </c>
      <c r="AT234" s="21" t="s">
        <v>144</v>
      </c>
      <c r="AU234" s="21" t="s">
        <v>127</v>
      </c>
      <c r="AY234" s="21" t="s">
        <v>143</v>
      </c>
      <c r="BE234" s="157">
        <f t="shared" si="54"/>
        <v>0</v>
      </c>
      <c r="BF234" s="157">
        <f t="shared" si="55"/>
        <v>0</v>
      </c>
      <c r="BG234" s="157">
        <f t="shared" si="56"/>
        <v>0</v>
      </c>
      <c r="BH234" s="157">
        <f t="shared" si="57"/>
        <v>0</v>
      </c>
      <c r="BI234" s="157">
        <f t="shared" si="58"/>
        <v>0</v>
      </c>
      <c r="BJ234" s="21" t="s">
        <v>127</v>
      </c>
      <c r="BK234" s="157">
        <f t="shared" si="59"/>
        <v>0</v>
      </c>
      <c r="BL234" s="21" t="s">
        <v>148</v>
      </c>
      <c r="BM234" s="21" t="s">
        <v>772</v>
      </c>
    </row>
    <row r="235" spans="2:65" s="1" customFormat="1" ht="38.25" customHeight="1">
      <c r="B235" s="122"/>
      <c r="C235" s="150" t="s">
        <v>773</v>
      </c>
      <c r="D235" s="150" t="s">
        <v>144</v>
      </c>
      <c r="E235" s="151" t="s">
        <v>370</v>
      </c>
      <c r="F235" s="237" t="s">
        <v>371</v>
      </c>
      <c r="G235" s="237"/>
      <c r="H235" s="237"/>
      <c r="I235" s="237"/>
      <c r="J235" s="152" t="s">
        <v>147</v>
      </c>
      <c r="K235" s="153">
        <v>78</v>
      </c>
      <c r="L235" s="238"/>
      <c r="M235" s="238"/>
      <c r="N235" s="238">
        <f t="shared" si="50"/>
        <v>0</v>
      </c>
      <c r="O235" s="238"/>
      <c r="P235" s="238"/>
      <c r="Q235" s="238"/>
      <c r="R235" s="124"/>
      <c r="T235" s="154" t="s">
        <v>5</v>
      </c>
      <c r="U235" s="43" t="s">
        <v>43</v>
      </c>
      <c r="V235" s="155">
        <v>2.8000000000000001E-2</v>
      </c>
      <c r="W235" s="155">
        <f t="shared" si="51"/>
        <v>2.1840000000000002</v>
      </c>
      <c r="X235" s="155">
        <v>2.0000000000000002E-5</v>
      </c>
      <c r="Y235" s="155">
        <f t="shared" si="52"/>
        <v>1.5600000000000002E-3</v>
      </c>
      <c r="Z235" s="155">
        <v>0</v>
      </c>
      <c r="AA235" s="156">
        <f t="shared" si="53"/>
        <v>0</v>
      </c>
      <c r="AR235" s="21" t="s">
        <v>148</v>
      </c>
      <c r="AT235" s="21" t="s">
        <v>144</v>
      </c>
      <c r="AU235" s="21" t="s">
        <v>127</v>
      </c>
      <c r="AY235" s="21" t="s">
        <v>143</v>
      </c>
      <c r="BE235" s="157">
        <f t="shared" si="54"/>
        <v>0</v>
      </c>
      <c r="BF235" s="157">
        <f t="shared" si="55"/>
        <v>0</v>
      </c>
      <c r="BG235" s="157">
        <f t="shared" si="56"/>
        <v>0</v>
      </c>
      <c r="BH235" s="157">
        <f t="shared" si="57"/>
        <v>0</v>
      </c>
      <c r="BI235" s="157">
        <f t="shared" si="58"/>
        <v>0</v>
      </c>
      <c r="BJ235" s="21" t="s">
        <v>127</v>
      </c>
      <c r="BK235" s="157">
        <f t="shared" si="59"/>
        <v>0</v>
      </c>
      <c r="BL235" s="21" t="s">
        <v>148</v>
      </c>
      <c r="BM235" s="21" t="s">
        <v>774</v>
      </c>
    </row>
    <row r="236" spans="2:65" s="1" customFormat="1" ht="38.25" customHeight="1">
      <c r="B236" s="122"/>
      <c r="C236" s="150" t="s">
        <v>775</v>
      </c>
      <c r="D236" s="150" t="s">
        <v>144</v>
      </c>
      <c r="E236" s="151" t="s">
        <v>776</v>
      </c>
      <c r="F236" s="237" t="s">
        <v>777</v>
      </c>
      <c r="G236" s="237"/>
      <c r="H236" s="237"/>
      <c r="I236" s="237"/>
      <c r="J236" s="152" t="s">
        <v>147</v>
      </c>
      <c r="K236" s="153">
        <v>18</v>
      </c>
      <c r="L236" s="238"/>
      <c r="M236" s="238"/>
      <c r="N236" s="238">
        <f t="shared" si="50"/>
        <v>0</v>
      </c>
      <c r="O236" s="238"/>
      <c r="P236" s="238"/>
      <c r="Q236" s="238"/>
      <c r="R236" s="124"/>
      <c r="T236" s="154" t="s">
        <v>5</v>
      </c>
      <c r="U236" s="43" t="s">
        <v>43</v>
      </c>
      <c r="V236" s="155">
        <v>7.6999999999999999E-2</v>
      </c>
      <c r="W236" s="155">
        <f t="shared" si="51"/>
        <v>1.3859999999999999</v>
      </c>
      <c r="X236" s="155">
        <v>6.9999999999999994E-5</v>
      </c>
      <c r="Y236" s="155">
        <f t="shared" si="52"/>
        <v>1.2599999999999998E-3</v>
      </c>
      <c r="Z236" s="155">
        <v>0</v>
      </c>
      <c r="AA236" s="156">
        <f t="shared" si="53"/>
        <v>0</v>
      </c>
      <c r="AR236" s="21" t="s">
        <v>148</v>
      </c>
      <c r="AT236" s="21" t="s">
        <v>144</v>
      </c>
      <c r="AU236" s="21" t="s">
        <v>127</v>
      </c>
      <c r="AY236" s="21" t="s">
        <v>143</v>
      </c>
      <c r="BE236" s="157">
        <f t="shared" si="54"/>
        <v>0</v>
      </c>
      <c r="BF236" s="157">
        <f t="shared" si="55"/>
        <v>0</v>
      </c>
      <c r="BG236" s="157">
        <f t="shared" si="56"/>
        <v>0</v>
      </c>
      <c r="BH236" s="157">
        <f t="shared" si="57"/>
        <v>0</v>
      </c>
      <c r="BI236" s="157">
        <f t="shared" si="58"/>
        <v>0</v>
      </c>
      <c r="BJ236" s="21" t="s">
        <v>127</v>
      </c>
      <c r="BK236" s="157">
        <f t="shared" si="59"/>
        <v>0</v>
      </c>
      <c r="BL236" s="21" t="s">
        <v>148</v>
      </c>
      <c r="BM236" s="21" t="s">
        <v>778</v>
      </c>
    </row>
    <row r="237" spans="2:65" s="1" customFormat="1" ht="25.5" customHeight="1">
      <c r="B237" s="122"/>
      <c r="C237" s="150" t="s">
        <v>779</v>
      </c>
      <c r="D237" s="150" t="s">
        <v>144</v>
      </c>
      <c r="E237" s="151" t="s">
        <v>373</v>
      </c>
      <c r="F237" s="237" t="s">
        <v>374</v>
      </c>
      <c r="G237" s="237"/>
      <c r="H237" s="237"/>
      <c r="I237" s="237"/>
      <c r="J237" s="152" t="s">
        <v>147</v>
      </c>
      <c r="K237" s="153">
        <v>18</v>
      </c>
      <c r="L237" s="238"/>
      <c r="M237" s="238"/>
      <c r="N237" s="238">
        <f t="shared" si="50"/>
        <v>0</v>
      </c>
      <c r="O237" s="238"/>
      <c r="P237" s="238"/>
      <c r="Q237" s="238"/>
      <c r="R237" s="124"/>
      <c r="T237" s="154" t="s">
        <v>5</v>
      </c>
      <c r="U237" s="43" t="s">
        <v>43</v>
      </c>
      <c r="V237" s="155">
        <v>0.06</v>
      </c>
      <c r="W237" s="155">
        <f t="shared" si="51"/>
        <v>1.08</v>
      </c>
      <c r="X237" s="155">
        <v>3.0000000000000001E-5</v>
      </c>
      <c r="Y237" s="155">
        <f t="shared" si="52"/>
        <v>5.4000000000000001E-4</v>
      </c>
      <c r="Z237" s="155">
        <v>0</v>
      </c>
      <c r="AA237" s="156">
        <f t="shared" si="53"/>
        <v>0</v>
      </c>
      <c r="AR237" s="21" t="s">
        <v>148</v>
      </c>
      <c r="AT237" s="21" t="s">
        <v>144</v>
      </c>
      <c r="AU237" s="21" t="s">
        <v>127</v>
      </c>
      <c r="AY237" s="21" t="s">
        <v>143</v>
      </c>
      <c r="BE237" s="157">
        <f t="shared" si="54"/>
        <v>0</v>
      </c>
      <c r="BF237" s="157">
        <f t="shared" si="55"/>
        <v>0</v>
      </c>
      <c r="BG237" s="157">
        <f t="shared" si="56"/>
        <v>0</v>
      </c>
      <c r="BH237" s="157">
        <f t="shared" si="57"/>
        <v>0</v>
      </c>
      <c r="BI237" s="157">
        <f t="shared" si="58"/>
        <v>0</v>
      </c>
      <c r="BJ237" s="21" t="s">
        <v>127</v>
      </c>
      <c r="BK237" s="157">
        <f t="shared" si="59"/>
        <v>0</v>
      </c>
      <c r="BL237" s="21" t="s">
        <v>148</v>
      </c>
      <c r="BM237" s="21" t="s">
        <v>780</v>
      </c>
    </row>
    <row r="238" spans="2:65" s="9" customFormat="1" ht="37.35" customHeight="1">
      <c r="B238" s="139"/>
      <c r="C238" s="140"/>
      <c r="D238" s="141" t="s">
        <v>321</v>
      </c>
      <c r="E238" s="141"/>
      <c r="F238" s="141"/>
      <c r="G238" s="141"/>
      <c r="H238" s="141"/>
      <c r="I238" s="141"/>
      <c r="J238" s="141"/>
      <c r="K238" s="141"/>
      <c r="L238" s="141"/>
      <c r="M238" s="141"/>
      <c r="N238" s="262">
        <f>BK238</f>
        <v>0</v>
      </c>
      <c r="O238" s="263"/>
      <c r="P238" s="263"/>
      <c r="Q238" s="263"/>
      <c r="R238" s="142"/>
      <c r="T238" s="143"/>
      <c r="U238" s="140"/>
      <c r="V238" s="140"/>
      <c r="W238" s="144">
        <f>SUM(W239:W240)</f>
        <v>80</v>
      </c>
      <c r="X238" s="140"/>
      <c r="Y238" s="144">
        <f>SUM(Y239:Y240)</f>
        <v>0</v>
      </c>
      <c r="Z238" s="140"/>
      <c r="AA238" s="145">
        <f>SUM(AA239:AA240)</f>
        <v>0</v>
      </c>
      <c r="AR238" s="146" t="s">
        <v>159</v>
      </c>
      <c r="AT238" s="147" t="s">
        <v>75</v>
      </c>
      <c r="AU238" s="147" t="s">
        <v>76</v>
      </c>
      <c r="AY238" s="146" t="s">
        <v>143</v>
      </c>
      <c r="BK238" s="148">
        <f>SUM(BK239:BK240)</f>
        <v>0</v>
      </c>
    </row>
    <row r="239" spans="2:65" s="1" customFormat="1" ht="16.5" customHeight="1">
      <c r="B239" s="122"/>
      <c r="C239" s="150" t="s">
        <v>781</v>
      </c>
      <c r="D239" s="150" t="s">
        <v>144</v>
      </c>
      <c r="E239" s="151" t="s">
        <v>381</v>
      </c>
      <c r="F239" s="237" t="s">
        <v>782</v>
      </c>
      <c r="G239" s="237"/>
      <c r="H239" s="237"/>
      <c r="I239" s="237"/>
      <c r="J239" s="152" t="s">
        <v>378</v>
      </c>
      <c r="K239" s="153">
        <v>72</v>
      </c>
      <c r="L239" s="238"/>
      <c r="M239" s="238"/>
      <c r="N239" s="238">
        <f>ROUND(L239*K239,2)</f>
        <v>0</v>
      </c>
      <c r="O239" s="238"/>
      <c r="P239" s="238"/>
      <c r="Q239" s="238"/>
      <c r="R239" s="124"/>
      <c r="T239" s="154" t="s">
        <v>5</v>
      </c>
      <c r="U239" s="43" t="s">
        <v>43</v>
      </c>
      <c r="V239" s="155">
        <v>1</v>
      </c>
      <c r="W239" s="155">
        <f>V239*K239</f>
        <v>72</v>
      </c>
      <c r="X239" s="155">
        <v>0</v>
      </c>
      <c r="Y239" s="155">
        <f>X239*K239</f>
        <v>0</v>
      </c>
      <c r="Z239" s="155">
        <v>0</v>
      </c>
      <c r="AA239" s="156">
        <f>Z239*K239</f>
        <v>0</v>
      </c>
      <c r="AR239" s="21" t="s">
        <v>379</v>
      </c>
      <c r="AT239" s="21" t="s">
        <v>144</v>
      </c>
      <c r="AU239" s="21" t="s">
        <v>84</v>
      </c>
      <c r="AY239" s="21" t="s">
        <v>143</v>
      </c>
      <c r="BE239" s="157">
        <f>IF(U239="základní",N239,0)</f>
        <v>0</v>
      </c>
      <c r="BF239" s="157">
        <f>IF(U239="snížená",N239,0)</f>
        <v>0</v>
      </c>
      <c r="BG239" s="157">
        <f>IF(U239="zákl. přenesená",N239,0)</f>
        <v>0</v>
      </c>
      <c r="BH239" s="157">
        <f>IF(U239="sníž. přenesená",N239,0)</f>
        <v>0</v>
      </c>
      <c r="BI239" s="157">
        <f>IF(U239="nulová",N239,0)</f>
        <v>0</v>
      </c>
      <c r="BJ239" s="21" t="s">
        <v>127</v>
      </c>
      <c r="BK239" s="157">
        <f>ROUND(L239*K239,2)</f>
        <v>0</v>
      </c>
      <c r="BL239" s="21" t="s">
        <v>379</v>
      </c>
      <c r="BM239" s="21" t="s">
        <v>783</v>
      </c>
    </row>
    <row r="240" spans="2:65" s="1" customFormat="1" ht="16.5" customHeight="1">
      <c r="B240" s="122"/>
      <c r="C240" s="150" t="s">
        <v>784</v>
      </c>
      <c r="D240" s="150" t="s">
        <v>144</v>
      </c>
      <c r="E240" s="151" t="s">
        <v>785</v>
      </c>
      <c r="F240" s="237" t="s">
        <v>786</v>
      </c>
      <c r="G240" s="237"/>
      <c r="H240" s="237"/>
      <c r="I240" s="237"/>
      <c r="J240" s="152" t="s">
        <v>378</v>
      </c>
      <c r="K240" s="153">
        <v>8</v>
      </c>
      <c r="L240" s="238"/>
      <c r="M240" s="238"/>
      <c r="N240" s="238">
        <f>ROUND(L240*K240,2)</f>
        <v>0</v>
      </c>
      <c r="O240" s="238"/>
      <c r="P240" s="238"/>
      <c r="Q240" s="238"/>
      <c r="R240" s="124"/>
      <c r="T240" s="154" t="s">
        <v>5</v>
      </c>
      <c r="U240" s="170" t="s">
        <v>43</v>
      </c>
      <c r="V240" s="171">
        <v>1</v>
      </c>
      <c r="W240" s="171">
        <f>V240*K240</f>
        <v>8</v>
      </c>
      <c r="X240" s="171">
        <v>0</v>
      </c>
      <c r="Y240" s="171">
        <f>X240*K240</f>
        <v>0</v>
      </c>
      <c r="Z240" s="171">
        <v>0</v>
      </c>
      <c r="AA240" s="172">
        <f>Z240*K240</f>
        <v>0</v>
      </c>
      <c r="AR240" s="21" t="s">
        <v>379</v>
      </c>
      <c r="AT240" s="21" t="s">
        <v>144</v>
      </c>
      <c r="AU240" s="21" t="s">
        <v>84</v>
      </c>
      <c r="AY240" s="21" t="s">
        <v>143</v>
      </c>
      <c r="BE240" s="157">
        <f>IF(U240="základní",N240,0)</f>
        <v>0</v>
      </c>
      <c r="BF240" s="157">
        <f>IF(U240="snížená",N240,0)</f>
        <v>0</v>
      </c>
      <c r="BG240" s="157">
        <f>IF(U240="zákl. přenesená",N240,0)</f>
        <v>0</v>
      </c>
      <c r="BH240" s="157">
        <f>IF(U240="sníž. přenesená",N240,0)</f>
        <v>0</v>
      </c>
      <c r="BI240" s="157">
        <f>IF(U240="nulová",N240,0)</f>
        <v>0</v>
      </c>
      <c r="BJ240" s="21" t="s">
        <v>127</v>
      </c>
      <c r="BK240" s="157">
        <f>ROUND(L240*K240,2)</f>
        <v>0</v>
      </c>
      <c r="BL240" s="21" t="s">
        <v>379</v>
      </c>
      <c r="BM240" s="21" t="s">
        <v>787</v>
      </c>
    </row>
    <row r="241" spans="2:18" s="1" customFormat="1" ht="6.95" customHeight="1">
      <c r="B241" s="58"/>
      <c r="C241" s="59"/>
      <c r="D241" s="59"/>
      <c r="E241" s="59"/>
      <c r="F241" s="59"/>
      <c r="G241" s="59"/>
      <c r="H241" s="59"/>
      <c r="I241" s="59"/>
      <c r="J241" s="59"/>
      <c r="K241" s="59"/>
      <c r="L241" s="59"/>
      <c r="M241" s="59"/>
      <c r="N241" s="59"/>
      <c r="O241" s="59"/>
      <c r="P241" s="59"/>
      <c r="Q241" s="59"/>
      <c r="R241" s="60"/>
    </row>
  </sheetData>
  <mergeCells count="402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100:Q100"/>
    <mergeCell ref="D101:H101"/>
    <mergeCell ref="N101:Q101"/>
    <mergeCell ref="D102:H102"/>
    <mergeCell ref="N102:Q102"/>
    <mergeCell ref="L104:Q104"/>
    <mergeCell ref="C110:Q110"/>
    <mergeCell ref="F112:P112"/>
    <mergeCell ref="F113:P113"/>
    <mergeCell ref="M115:P115"/>
    <mergeCell ref="M117:Q117"/>
    <mergeCell ref="M118:Q118"/>
    <mergeCell ref="F120:I120"/>
    <mergeCell ref="L120:M120"/>
    <mergeCell ref="N120:Q120"/>
    <mergeCell ref="F124:I124"/>
    <mergeCell ref="L124:M124"/>
    <mergeCell ref="N124:Q124"/>
    <mergeCell ref="N121:Q121"/>
    <mergeCell ref="N122:Q122"/>
    <mergeCell ref="N123:Q123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33:I133"/>
    <mergeCell ref="L133:M133"/>
    <mergeCell ref="N133:Q133"/>
    <mergeCell ref="F134:I134"/>
    <mergeCell ref="L134:M134"/>
    <mergeCell ref="N134:Q134"/>
    <mergeCell ref="N132:Q132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85:I185"/>
    <mergeCell ref="L185:M185"/>
    <mergeCell ref="N185:Q185"/>
    <mergeCell ref="F186:I186"/>
    <mergeCell ref="L186:M186"/>
    <mergeCell ref="N186:Q186"/>
    <mergeCell ref="F187:I187"/>
    <mergeCell ref="L187:M187"/>
    <mergeCell ref="N187:Q187"/>
    <mergeCell ref="F189:I189"/>
    <mergeCell ref="L189:M189"/>
    <mergeCell ref="N189:Q189"/>
    <mergeCell ref="F190:I190"/>
    <mergeCell ref="L190:M190"/>
    <mergeCell ref="N190:Q190"/>
    <mergeCell ref="F191:I191"/>
    <mergeCell ref="L191:M191"/>
    <mergeCell ref="N191:Q191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F204:I204"/>
    <mergeCell ref="L204:M204"/>
    <mergeCell ref="N204:Q204"/>
    <mergeCell ref="F205:I205"/>
    <mergeCell ref="L205:M205"/>
    <mergeCell ref="N205:Q205"/>
    <mergeCell ref="F206:I206"/>
    <mergeCell ref="L206:M206"/>
    <mergeCell ref="N206:Q206"/>
    <mergeCell ref="F207:I207"/>
    <mergeCell ref="L207:M207"/>
    <mergeCell ref="N207:Q207"/>
    <mergeCell ref="F208:I208"/>
    <mergeCell ref="L208:M208"/>
    <mergeCell ref="N208:Q208"/>
    <mergeCell ref="F209:I209"/>
    <mergeCell ref="L209:M209"/>
    <mergeCell ref="N209:Q209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F213:I213"/>
    <mergeCell ref="L213:M213"/>
    <mergeCell ref="N213:Q213"/>
    <mergeCell ref="F214:I214"/>
    <mergeCell ref="L214:M214"/>
    <mergeCell ref="N214:Q214"/>
    <mergeCell ref="F215:I215"/>
    <mergeCell ref="L215:M215"/>
    <mergeCell ref="N215:Q215"/>
    <mergeCell ref="F216:I216"/>
    <mergeCell ref="L216:M216"/>
    <mergeCell ref="N216:Q216"/>
    <mergeCell ref="F217:I217"/>
    <mergeCell ref="L217:M217"/>
    <mergeCell ref="N217:Q217"/>
    <mergeCell ref="F218:I218"/>
    <mergeCell ref="L218:M218"/>
    <mergeCell ref="N218:Q218"/>
    <mergeCell ref="F219:I219"/>
    <mergeCell ref="L219:M219"/>
    <mergeCell ref="N219:Q219"/>
    <mergeCell ref="F220:I220"/>
    <mergeCell ref="L220:M220"/>
    <mergeCell ref="N220:Q220"/>
    <mergeCell ref="F221:I221"/>
    <mergeCell ref="L221:M221"/>
    <mergeCell ref="N221:Q221"/>
    <mergeCell ref="F228:I228"/>
    <mergeCell ref="L228:M228"/>
    <mergeCell ref="N228:Q228"/>
    <mergeCell ref="F229:I229"/>
    <mergeCell ref="L229:M229"/>
    <mergeCell ref="N229:Q229"/>
    <mergeCell ref="F222:I222"/>
    <mergeCell ref="L222:M222"/>
    <mergeCell ref="N222:Q222"/>
    <mergeCell ref="F223:I223"/>
    <mergeCell ref="L223:M223"/>
    <mergeCell ref="N223:Q223"/>
    <mergeCell ref="F225:I225"/>
    <mergeCell ref="L225:M225"/>
    <mergeCell ref="N225:Q225"/>
    <mergeCell ref="F239:I239"/>
    <mergeCell ref="L239:M239"/>
    <mergeCell ref="N239:Q239"/>
    <mergeCell ref="F240:I240"/>
    <mergeCell ref="L240:M240"/>
    <mergeCell ref="N240:Q240"/>
    <mergeCell ref="F234:I234"/>
    <mergeCell ref="L234:M234"/>
    <mergeCell ref="N234:Q234"/>
    <mergeCell ref="F235:I235"/>
    <mergeCell ref="L235:M235"/>
    <mergeCell ref="N235:Q235"/>
    <mergeCell ref="F236:I236"/>
    <mergeCell ref="L236:M236"/>
    <mergeCell ref="N236:Q236"/>
    <mergeCell ref="N141:Q141"/>
    <mergeCell ref="N169:Q169"/>
    <mergeCell ref="N188:Q188"/>
    <mergeCell ref="N224:Q224"/>
    <mergeCell ref="N227:Q227"/>
    <mergeCell ref="N231:Q231"/>
    <mergeCell ref="N238:Q238"/>
    <mergeCell ref="H1:K1"/>
    <mergeCell ref="S2:AC2"/>
    <mergeCell ref="F237:I237"/>
    <mergeCell ref="L237:M237"/>
    <mergeCell ref="N237:Q237"/>
    <mergeCell ref="F230:I230"/>
    <mergeCell ref="L230:M230"/>
    <mergeCell ref="N230:Q230"/>
    <mergeCell ref="F232:I232"/>
    <mergeCell ref="L232:M232"/>
    <mergeCell ref="N232:Q232"/>
    <mergeCell ref="F233:I233"/>
    <mergeCell ref="L233:M233"/>
    <mergeCell ref="N233:Q233"/>
    <mergeCell ref="F226:I226"/>
    <mergeCell ref="L226:M226"/>
    <mergeCell ref="N226:Q226"/>
  </mergeCells>
  <hyperlinks>
    <hyperlink ref="F1:G1" location="C2" display="1) Krycí list rozpočtu"/>
    <hyperlink ref="H1:K1" location="C86" display="2) Rekapitulace rozpočtu"/>
    <hyperlink ref="L1" location="C120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22"/>
  <sheetViews>
    <sheetView showGridLines="0" workbookViewId="0">
      <pane ySplit="1" topLeftCell="A2" activePane="bottomLeft" state="frozen"/>
      <selection pane="bottomLeft" activeCell="N95" sqref="N95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4"/>
      <c r="B1" s="14"/>
      <c r="C1" s="14"/>
      <c r="D1" s="15" t="s">
        <v>1</v>
      </c>
      <c r="E1" s="14"/>
      <c r="F1" s="16" t="s">
        <v>105</v>
      </c>
      <c r="G1" s="16"/>
      <c r="H1" s="236" t="s">
        <v>106</v>
      </c>
      <c r="I1" s="236"/>
      <c r="J1" s="236"/>
      <c r="K1" s="236"/>
      <c r="L1" s="16" t="s">
        <v>107</v>
      </c>
      <c r="M1" s="14"/>
      <c r="N1" s="14"/>
      <c r="O1" s="15" t="s">
        <v>108</v>
      </c>
      <c r="P1" s="14"/>
      <c r="Q1" s="14"/>
      <c r="R1" s="14"/>
      <c r="S1" s="16" t="s">
        <v>109</v>
      </c>
      <c r="T1" s="16"/>
      <c r="U1" s="104"/>
      <c r="V1" s="10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23" t="s">
        <v>7</v>
      </c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S2" s="191" t="s">
        <v>8</v>
      </c>
      <c r="T2" s="192"/>
      <c r="U2" s="192"/>
      <c r="V2" s="192"/>
      <c r="W2" s="192"/>
      <c r="X2" s="192"/>
      <c r="Y2" s="192"/>
      <c r="Z2" s="192"/>
      <c r="AA2" s="192"/>
      <c r="AB2" s="192"/>
      <c r="AC2" s="192"/>
      <c r="AT2" s="21" t="s">
        <v>94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84</v>
      </c>
    </row>
    <row r="4" spans="1:66" ht="36.950000000000003" customHeight="1">
      <c r="B4" s="25"/>
      <c r="C4" s="216" t="s">
        <v>110</v>
      </c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6"/>
      <c r="T4" s="20" t="s">
        <v>13</v>
      </c>
      <c r="AT4" s="21" t="s">
        <v>6</v>
      </c>
    </row>
    <row r="5" spans="1:66" ht="6.95" customHeight="1">
      <c r="B5" s="25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6"/>
    </row>
    <row r="6" spans="1:66" ht="25.35" customHeight="1">
      <c r="B6" s="25"/>
      <c r="C6" s="27"/>
      <c r="D6" s="31" t="s">
        <v>17</v>
      </c>
      <c r="E6" s="27"/>
      <c r="F6" s="244" t="str">
        <f>'Rekapitulace stavby'!K6</f>
        <v>Snížení energetické náročnosti DPS 2 - Kotelna</v>
      </c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7"/>
      <c r="R6" s="26"/>
    </row>
    <row r="7" spans="1:66" s="1" customFormat="1" ht="32.85" customHeight="1">
      <c r="B7" s="34"/>
      <c r="C7" s="35"/>
      <c r="D7" s="30" t="s">
        <v>111</v>
      </c>
      <c r="E7" s="35"/>
      <c r="F7" s="226" t="s">
        <v>788</v>
      </c>
      <c r="G7" s="243"/>
      <c r="H7" s="243"/>
      <c r="I7" s="243"/>
      <c r="J7" s="243"/>
      <c r="K7" s="243"/>
      <c r="L7" s="243"/>
      <c r="M7" s="243"/>
      <c r="N7" s="243"/>
      <c r="O7" s="243"/>
      <c r="P7" s="243"/>
      <c r="Q7" s="35"/>
      <c r="R7" s="36"/>
    </row>
    <row r="8" spans="1:66" s="1" customFormat="1" ht="14.45" customHeight="1">
      <c r="B8" s="34"/>
      <c r="C8" s="35"/>
      <c r="D8" s="31" t="s">
        <v>19</v>
      </c>
      <c r="E8" s="35"/>
      <c r="F8" s="29" t="s">
        <v>5</v>
      </c>
      <c r="G8" s="35"/>
      <c r="H8" s="35"/>
      <c r="I8" s="35"/>
      <c r="J8" s="35"/>
      <c r="K8" s="35"/>
      <c r="L8" s="35"/>
      <c r="M8" s="31" t="s">
        <v>20</v>
      </c>
      <c r="N8" s="35"/>
      <c r="O8" s="29" t="s">
        <v>5</v>
      </c>
      <c r="P8" s="35"/>
      <c r="Q8" s="35"/>
      <c r="R8" s="36"/>
    </row>
    <row r="9" spans="1:66" s="1" customFormat="1" ht="14.45" customHeight="1">
      <c r="B9" s="34"/>
      <c r="C9" s="35"/>
      <c r="D9" s="31" t="s">
        <v>21</v>
      </c>
      <c r="E9" s="35"/>
      <c r="F9" s="29" t="s">
        <v>22</v>
      </c>
      <c r="G9" s="35"/>
      <c r="H9" s="35"/>
      <c r="I9" s="35"/>
      <c r="J9" s="35"/>
      <c r="K9" s="35"/>
      <c r="L9" s="35"/>
      <c r="M9" s="31" t="s">
        <v>23</v>
      </c>
      <c r="N9" s="35"/>
      <c r="O9" s="246" t="str">
        <f>'Rekapitulace stavby'!AN8</f>
        <v>9. 6. 2018</v>
      </c>
      <c r="P9" s="246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31" t="s">
        <v>25</v>
      </c>
      <c r="E11" s="35"/>
      <c r="F11" s="35"/>
      <c r="G11" s="35"/>
      <c r="H11" s="35"/>
      <c r="I11" s="35"/>
      <c r="J11" s="35"/>
      <c r="K11" s="35"/>
      <c r="L11" s="35"/>
      <c r="M11" s="31" t="s">
        <v>26</v>
      </c>
      <c r="N11" s="35"/>
      <c r="O11" s="225" t="s">
        <v>5</v>
      </c>
      <c r="P11" s="225"/>
      <c r="Q11" s="35"/>
      <c r="R11" s="36"/>
    </row>
    <row r="12" spans="1:66" s="1" customFormat="1" ht="18" customHeight="1">
      <c r="B12" s="34"/>
      <c r="C12" s="35"/>
      <c r="D12" s="35"/>
      <c r="E12" s="29" t="s">
        <v>27</v>
      </c>
      <c r="F12" s="35"/>
      <c r="G12" s="35"/>
      <c r="H12" s="35"/>
      <c r="I12" s="35"/>
      <c r="J12" s="35"/>
      <c r="K12" s="35"/>
      <c r="L12" s="35"/>
      <c r="M12" s="31" t="s">
        <v>28</v>
      </c>
      <c r="N12" s="35"/>
      <c r="O12" s="225" t="s">
        <v>5</v>
      </c>
      <c r="P12" s="225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31" t="s">
        <v>29</v>
      </c>
      <c r="E14" s="35"/>
      <c r="F14" s="35"/>
      <c r="G14" s="35"/>
      <c r="H14" s="35"/>
      <c r="I14" s="35"/>
      <c r="J14" s="35"/>
      <c r="K14" s="35"/>
      <c r="L14" s="35"/>
      <c r="M14" s="31" t="s">
        <v>26</v>
      </c>
      <c r="N14" s="35"/>
      <c r="O14" s="225" t="str">
        <f>IF('Rekapitulace stavby'!AN13="","",'Rekapitulace stavby'!AN13)</f>
        <v/>
      </c>
      <c r="P14" s="225"/>
      <c r="Q14" s="35"/>
      <c r="R14" s="36"/>
    </row>
    <row r="15" spans="1:66" s="1" customFormat="1" ht="18" customHeight="1">
      <c r="B15" s="34"/>
      <c r="C15" s="35"/>
      <c r="D15" s="35"/>
      <c r="E15" s="29" t="str">
        <f>IF('Rekapitulace stavby'!E14="","",'Rekapitulace stavby'!E14)</f>
        <v xml:space="preserve"> </v>
      </c>
      <c r="F15" s="35"/>
      <c r="G15" s="35"/>
      <c r="H15" s="35"/>
      <c r="I15" s="35"/>
      <c r="J15" s="35"/>
      <c r="K15" s="35"/>
      <c r="L15" s="35"/>
      <c r="M15" s="31" t="s">
        <v>28</v>
      </c>
      <c r="N15" s="35"/>
      <c r="O15" s="225" t="str">
        <f>IF('Rekapitulace stavby'!AN14="","",'Rekapitulace stavby'!AN14)</f>
        <v/>
      </c>
      <c r="P15" s="225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31" t="s">
        <v>31</v>
      </c>
      <c r="E17" s="35"/>
      <c r="F17" s="35"/>
      <c r="G17" s="35"/>
      <c r="H17" s="35"/>
      <c r="I17" s="35"/>
      <c r="J17" s="35"/>
      <c r="K17" s="35"/>
      <c r="L17" s="35"/>
      <c r="M17" s="31" t="s">
        <v>26</v>
      </c>
      <c r="N17" s="35"/>
      <c r="O17" s="225" t="s">
        <v>5</v>
      </c>
      <c r="P17" s="225"/>
      <c r="Q17" s="35"/>
      <c r="R17" s="36"/>
    </row>
    <row r="18" spans="2:18" s="1" customFormat="1" ht="18" customHeight="1">
      <c r="B18" s="34"/>
      <c r="C18" s="35"/>
      <c r="D18" s="35"/>
      <c r="E18" s="29" t="s">
        <v>32</v>
      </c>
      <c r="F18" s="35"/>
      <c r="G18" s="35"/>
      <c r="H18" s="35"/>
      <c r="I18" s="35"/>
      <c r="J18" s="35"/>
      <c r="K18" s="35"/>
      <c r="L18" s="35"/>
      <c r="M18" s="31" t="s">
        <v>28</v>
      </c>
      <c r="N18" s="35"/>
      <c r="O18" s="225" t="s">
        <v>5</v>
      </c>
      <c r="P18" s="225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31" t="s">
        <v>34</v>
      </c>
      <c r="E20" s="35"/>
      <c r="F20" s="35"/>
      <c r="G20" s="35"/>
      <c r="H20" s="35"/>
      <c r="I20" s="35"/>
      <c r="J20" s="35"/>
      <c r="K20" s="35"/>
      <c r="L20" s="35"/>
      <c r="M20" s="31" t="s">
        <v>26</v>
      </c>
      <c r="N20" s="35"/>
      <c r="O20" s="225" t="s">
        <v>5</v>
      </c>
      <c r="P20" s="225"/>
      <c r="Q20" s="35"/>
      <c r="R20" s="36"/>
    </row>
    <row r="21" spans="2:18" s="1" customFormat="1" ht="18" customHeight="1">
      <c r="B21" s="34"/>
      <c r="C21" s="35"/>
      <c r="D21" s="35"/>
      <c r="E21" s="29" t="s">
        <v>35</v>
      </c>
      <c r="F21" s="35"/>
      <c r="G21" s="35"/>
      <c r="H21" s="35"/>
      <c r="I21" s="35"/>
      <c r="J21" s="35"/>
      <c r="K21" s="35"/>
      <c r="L21" s="35"/>
      <c r="M21" s="31" t="s">
        <v>28</v>
      </c>
      <c r="N21" s="35"/>
      <c r="O21" s="225" t="s">
        <v>5</v>
      </c>
      <c r="P21" s="225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31" t="s">
        <v>36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>
      <c r="B24" s="34"/>
      <c r="C24" s="35"/>
      <c r="D24" s="35"/>
      <c r="E24" s="227" t="s">
        <v>5</v>
      </c>
      <c r="F24" s="227"/>
      <c r="G24" s="227"/>
      <c r="H24" s="227"/>
      <c r="I24" s="227"/>
      <c r="J24" s="227"/>
      <c r="K24" s="227"/>
      <c r="L24" s="227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05" t="s">
        <v>113</v>
      </c>
      <c r="E27" s="35"/>
      <c r="F27" s="35"/>
      <c r="G27" s="35"/>
      <c r="H27" s="35"/>
      <c r="I27" s="35"/>
      <c r="J27" s="35"/>
      <c r="K27" s="35"/>
      <c r="L27" s="35"/>
      <c r="M27" s="202">
        <f>N88</f>
        <v>0</v>
      </c>
      <c r="N27" s="202"/>
      <c r="O27" s="202"/>
      <c r="P27" s="202"/>
      <c r="Q27" s="35"/>
      <c r="R27" s="36"/>
    </row>
    <row r="28" spans="2:18" s="1" customFormat="1" ht="14.45" customHeight="1">
      <c r="B28" s="34"/>
      <c r="C28" s="35"/>
      <c r="D28" s="33" t="s">
        <v>114</v>
      </c>
      <c r="E28" s="35"/>
      <c r="F28" s="35"/>
      <c r="G28" s="35"/>
      <c r="H28" s="35"/>
      <c r="I28" s="35"/>
      <c r="J28" s="35"/>
      <c r="K28" s="35"/>
      <c r="L28" s="35"/>
      <c r="M28" s="202">
        <f>N92</f>
        <v>0</v>
      </c>
      <c r="N28" s="202"/>
      <c r="O28" s="202"/>
      <c r="P28" s="202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06" t="s">
        <v>39</v>
      </c>
      <c r="E30" s="35"/>
      <c r="F30" s="35"/>
      <c r="G30" s="35"/>
      <c r="H30" s="35"/>
      <c r="I30" s="35"/>
      <c r="J30" s="35"/>
      <c r="K30" s="35"/>
      <c r="L30" s="35"/>
      <c r="M30" s="261">
        <f>ROUND(M27+M28,2)</f>
        <v>0</v>
      </c>
      <c r="N30" s="243"/>
      <c r="O30" s="243"/>
      <c r="P30" s="243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40</v>
      </c>
      <c r="E32" s="41" t="s">
        <v>41</v>
      </c>
      <c r="F32" s="42">
        <v>0.21</v>
      </c>
      <c r="G32" s="107" t="s">
        <v>42</v>
      </c>
      <c r="H32" s="258">
        <f>ROUND((SUM(BE92:BE95)+SUM(BE113:BE121)), 2)</f>
        <v>0</v>
      </c>
      <c r="I32" s="243"/>
      <c r="J32" s="243"/>
      <c r="K32" s="35"/>
      <c r="L32" s="35"/>
      <c r="M32" s="258">
        <f>ROUND(ROUND((SUM(BE92:BE95)+SUM(BE113:BE121)), 2)*F32, 2)</f>
        <v>0</v>
      </c>
      <c r="N32" s="243"/>
      <c r="O32" s="243"/>
      <c r="P32" s="243"/>
      <c r="Q32" s="35"/>
      <c r="R32" s="36"/>
    </row>
    <row r="33" spans="2:18" s="1" customFormat="1" ht="14.45" customHeight="1">
      <c r="B33" s="34"/>
      <c r="C33" s="35"/>
      <c r="D33" s="35"/>
      <c r="E33" s="41" t="s">
        <v>43</v>
      </c>
      <c r="F33" s="42">
        <v>0.15</v>
      </c>
      <c r="G33" s="107" t="s">
        <v>42</v>
      </c>
      <c r="H33" s="258">
        <f>ROUND((SUM(BF92:BF95)+SUM(BF113:BF121)), 2)</f>
        <v>0</v>
      </c>
      <c r="I33" s="243"/>
      <c r="J33" s="243"/>
      <c r="K33" s="35"/>
      <c r="L33" s="35"/>
      <c r="M33" s="258">
        <f>ROUND(ROUND((SUM(BF92:BF95)+SUM(BF113:BF121)), 2)*F33, 2)</f>
        <v>0</v>
      </c>
      <c r="N33" s="243"/>
      <c r="O33" s="243"/>
      <c r="P33" s="243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44</v>
      </c>
      <c r="F34" s="42">
        <v>0.21</v>
      </c>
      <c r="G34" s="107" t="s">
        <v>42</v>
      </c>
      <c r="H34" s="258">
        <f>ROUND((SUM(BG92:BG95)+SUM(BG113:BG121)), 2)</f>
        <v>0</v>
      </c>
      <c r="I34" s="243"/>
      <c r="J34" s="243"/>
      <c r="K34" s="35"/>
      <c r="L34" s="35"/>
      <c r="M34" s="258">
        <v>0</v>
      </c>
      <c r="N34" s="243"/>
      <c r="O34" s="243"/>
      <c r="P34" s="243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45</v>
      </c>
      <c r="F35" s="42">
        <v>0.15</v>
      </c>
      <c r="G35" s="107" t="s">
        <v>42</v>
      </c>
      <c r="H35" s="258">
        <f>ROUND((SUM(BH92:BH95)+SUM(BH113:BH121)), 2)</f>
        <v>0</v>
      </c>
      <c r="I35" s="243"/>
      <c r="J35" s="243"/>
      <c r="K35" s="35"/>
      <c r="L35" s="35"/>
      <c r="M35" s="258">
        <v>0</v>
      </c>
      <c r="N35" s="243"/>
      <c r="O35" s="243"/>
      <c r="P35" s="243"/>
      <c r="Q35" s="35"/>
      <c r="R35" s="36"/>
    </row>
    <row r="36" spans="2:18" s="1" customFormat="1" ht="14.45" hidden="1" customHeight="1">
      <c r="B36" s="34"/>
      <c r="C36" s="35"/>
      <c r="D36" s="35"/>
      <c r="E36" s="41" t="s">
        <v>46</v>
      </c>
      <c r="F36" s="42">
        <v>0</v>
      </c>
      <c r="G36" s="107" t="s">
        <v>42</v>
      </c>
      <c r="H36" s="258">
        <f>ROUND((SUM(BI92:BI95)+SUM(BI113:BI121)), 2)</f>
        <v>0</v>
      </c>
      <c r="I36" s="243"/>
      <c r="J36" s="243"/>
      <c r="K36" s="35"/>
      <c r="L36" s="35"/>
      <c r="M36" s="258">
        <v>0</v>
      </c>
      <c r="N36" s="243"/>
      <c r="O36" s="243"/>
      <c r="P36" s="243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03"/>
      <c r="D38" s="108" t="s">
        <v>47</v>
      </c>
      <c r="E38" s="74"/>
      <c r="F38" s="74"/>
      <c r="G38" s="109" t="s">
        <v>48</v>
      </c>
      <c r="H38" s="110" t="s">
        <v>49</v>
      </c>
      <c r="I38" s="74"/>
      <c r="J38" s="74"/>
      <c r="K38" s="74"/>
      <c r="L38" s="259">
        <f>SUM(M30:M36)</f>
        <v>0</v>
      </c>
      <c r="M38" s="259"/>
      <c r="N38" s="259"/>
      <c r="O38" s="259"/>
      <c r="P38" s="260"/>
      <c r="Q38" s="103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>
      <c r="B41" s="25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6"/>
    </row>
    <row r="42" spans="2:18">
      <c r="B42" s="25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6"/>
    </row>
    <row r="43" spans="2:18">
      <c r="B43" s="25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6"/>
    </row>
    <row r="44" spans="2:18">
      <c r="B44" s="25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6"/>
    </row>
    <row r="45" spans="2:18">
      <c r="B45" s="25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6"/>
    </row>
    <row r="46" spans="2:18">
      <c r="B46" s="25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6"/>
    </row>
    <row r="47" spans="2:18">
      <c r="B47" s="25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6"/>
    </row>
    <row r="48" spans="2:18">
      <c r="B48" s="25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6"/>
    </row>
    <row r="49" spans="2:18">
      <c r="B49" s="25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6"/>
    </row>
    <row r="50" spans="2:18" s="1" customFormat="1" ht="15">
      <c r="B50" s="34"/>
      <c r="C50" s="35"/>
      <c r="D50" s="49" t="s">
        <v>50</v>
      </c>
      <c r="E50" s="50"/>
      <c r="F50" s="50"/>
      <c r="G50" s="50"/>
      <c r="H50" s="51"/>
      <c r="I50" s="35"/>
      <c r="J50" s="49" t="s">
        <v>51</v>
      </c>
      <c r="K50" s="50"/>
      <c r="L50" s="50"/>
      <c r="M50" s="50"/>
      <c r="N50" s="50"/>
      <c r="O50" s="50"/>
      <c r="P50" s="51"/>
      <c r="Q50" s="35"/>
      <c r="R50" s="36"/>
    </row>
    <row r="51" spans="2:18">
      <c r="B51" s="25"/>
      <c r="C51" s="27"/>
      <c r="D51" s="52"/>
      <c r="E51" s="27"/>
      <c r="F51" s="27"/>
      <c r="G51" s="27"/>
      <c r="H51" s="53"/>
      <c r="I51" s="27"/>
      <c r="J51" s="52"/>
      <c r="K51" s="27"/>
      <c r="L51" s="27"/>
      <c r="M51" s="27"/>
      <c r="N51" s="27"/>
      <c r="O51" s="27"/>
      <c r="P51" s="53"/>
      <c r="Q51" s="27"/>
      <c r="R51" s="26"/>
    </row>
    <row r="52" spans="2:18">
      <c r="B52" s="25"/>
      <c r="C52" s="27"/>
      <c r="D52" s="52"/>
      <c r="E52" s="27"/>
      <c r="F52" s="27"/>
      <c r="G52" s="27"/>
      <c r="H52" s="53"/>
      <c r="I52" s="27"/>
      <c r="J52" s="52"/>
      <c r="K52" s="27"/>
      <c r="L52" s="27"/>
      <c r="M52" s="27"/>
      <c r="N52" s="27"/>
      <c r="O52" s="27"/>
      <c r="P52" s="53"/>
      <c r="Q52" s="27"/>
      <c r="R52" s="26"/>
    </row>
    <row r="53" spans="2:18">
      <c r="B53" s="25"/>
      <c r="C53" s="27"/>
      <c r="D53" s="52"/>
      <c r="E53" s="27"/>
      <c r="F53" s="27"/>
      <c r="G53" s="27"/>
      <c r="H53" s="53"/>
      <c r="I53" s="27"/>
      <c r="J53" s="52"/>
      <c r="K53" s="27"/>
      <c r="L53" s="27"/>
      <c r="M53" s="27"/>
      <c r="N53" s="27"/>
      <c r="O53" s="27"/>
      <c r="P53" s="53"/>
      <c r="Q53" s="27"/>
      <c r="R53" s="26"/>
    </row>
    <row r="54" spans="2:18">
      <c r="B54" s="25"/>
      <c r="C54" s="27"/>
      <c r="D54" s="52"/>
      <c r="E54" s="27"/>
      <c r="F54" s="27"/>
      <c r="G54" s="27"/>
      <c r="H54" s="53"/>
      <c r="I54" s="27"/>
      <c r="J54" s="52"/>
      <c r="K54" s="27"/>
      <c r="L54" s="27"/>
      <c r="M54" s="27"/>
      <c r="N54" s="27"/>
      <c r="O54" s="27"/>
      <c r="P54" s="53"/>
      <c r="Q54" s="27"/>
      <c r="R54" s="26"/>
    </row>
    <row r="55" spans="2:18">
      <c r="B55" s="25"/>
      <c r="C55" s="27"/>
      <c r="D55" s="52"/>
      <c r="E55" s="27"/>
      <c r="F55" s="27"/>
      <c r="G55" s="27"/>
      <c r="H55" s="53"/>
      <c r="I55" s="27"/>
      <c r="J55" s="52"/>
      <c r="K55" s="27"/>
      <c r="L55" s="27"/>
      <c r="M55" s="27"/>
      <c r="N55" s="27"/>
      <c r="O55" s="27"/>
      <c r="P55" s="53"/>
      <c r="Q55" s="27"/>
      <c r="R55" s="26"/>
    </row>
    <row r="56" spans="2:18">
      <c r="B56" s="25"/>
      <c r="C56" s="27"/>
      <c r="D56" s="52"/>
      <c r="E56" s="27"/>
      <c r="F56" s="27"/>
      <c r="G56" s="27"/>
      <c r="H56" s="53"/>
      <c r="I56" s="27"/>
      <c r="J56" s="52"/>
      <c r="K56" s="27"/>
      <c r="L56" s="27"/>
      <c r="M56" s="27"/>
      <c r="N56" s="27"/>
      <c r="O56" s="27"/>
      <c r="P56" s="53"/>
      <c r="Q56" s="27"/>
      <c r="R56" s="26"/>
    </row>
    <row r="57" spans="2:18">
      <c r="B57" s="25"/>
      <c r="C57" s="27"/>
      <c r="D57" s="52"/>
      <c r="E57" s="27"/>
      <c r="F57" s="27"/>
      <c r="G57" s="27"/>
      <c r="H57" s="53"/>
      <c r="I57" s="27"/>
      <c r="J57" s="52"/>
      <c r="K57" s="27"/>
      <c r="L57" s="27"/>
      <c r="M57" s="27"/>
      <c r="N57" s="27"/>
      <c r="O57" s="27"/>
      <c r="P57" s="53"/>
      <c r="Q57" s="27"/>
      <c r="R57" s="26"/>
    </row>
    <row r="58" spans="2:18">
      <c r="B58" s="25"/>
      <c r="C58" s="27"/>
      <c r="D58" s="52"/>
      <c r="E58" s="27"/>
      <c r="F58" s="27"/>
      <c r="G58" s="27"/>
      <c r="H58" s="53"/>
      <c r="I58" s="27"/>
      <c r="J58" s="52"/>
      <c r="K58" s="27"/>
      <c r="L58" s="27"/>
      <c r="M58" s="27"/>
      <c r="N58" s="27"/>
      <c r="O58" s="27"/>
      <c r="P58" s="53"/>
      <c r="Q58" s="27"/>
      <c r="R58" s="26"/>
    </row>
    <row r="59" spans="2:18" s="1" customFormat="1" ht="15">
      <c r="B59" s="34"/>
      <c r="C59" s="35"/>
      <c r="D59" s="54" t="s">
        <v>52</v>
      </c>
      <c r="E59" s="55"/>
      <c r="F59" s="55"/>
      <c r="G59" s="56" t="s">
        <v>53</v>
      </c>
      <c r="H59" s="57"/>
      <c r="I59" s="35"/>
      <c r="J59" s="54" t="s">
        <v>52</v>
      </c>
      <c r="K59" s="55"/>
      <c r="L59" s="55"/>
      <c r="M59" s="55"/>
      <c r="N59" s="56" t="s">
        <v>53</v>
      </c>
      <c r="O59" s="55"/>
      <c r="P59" s="57"/>
      <c r="Q59" s="35"/>
      <c r="R59" s="36"/>
    </row>
    <row r="60" spans="2:18">
      <c r="B60" s="25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6"/>
    </row>
    <row r="61" spans="2:18" s="1" customFormat="1" ht="15">
      <c r="B61" s="34"/>
      <c r="C61" s="35"/>
      <c r="D61" s="49" t="s">
        <v>54</v>
      </c>
      <c r="E61" s="50"/>
      <c r="F61" s="50"/>
      <c r="G61" s="50"/>
      <c r="H61" s="51"/>
      <c r="I61" s="35"/>
      <c r="J61" s="49" t="s">
        <v>55</v>
      </c>
      <c r="K61" s="50"/>
      <c r="L61" s="50"/>
      <c r="M61" s="50"/>
      <c r="N61" s="50"/>
      <c r="O61" s="50"/>
      <c r="P61" s="51"/>
      <c r="Q61" s="35"/>
      <c r="R61" s="36"/>
    </row>
    <row r="62" spans="2:18">
      <c r="B62" s="25"/>
      <c r="C62" s="27"/>
      <c r="D62" s="52"/>
      <c r="E62" s="27"/>
      <c r="F62" s="27"/>
      <c r="G62" s="27"/>
      <c r="H62" s="53"/>
      <c r="I62" s="27"/>
      <c r="J62" s="52"/>
      <c r="K62" s="27"/>
      <c r="L62" s="27"/>
      <c r="M62" s="27"/>
      <c r="N62" s="27"/>
      <c r="O62" s="27"/>
      <c r="P62" s="53"/>
      <c r="Q62" s="27"/>
      <c r="R62" s="26"/>
    </row>
    <row r="63" spans="2:18">
      <c r="B63" s="25"/>
      <c r="C63" s="27"/>
      <c r="D63" s="52"/>
      <c r="E63" s="27"/>
      <c r="F63" s="27"/>
      <c r="G63" s="27"/>
      <c r="H63" s="53"/>
      <c r="I63" s="27"/>
      <c r="J63" s="52"/>
      <c r="K63" s="27"/>
      <c r="L63" s="27"/>
      <c r="M63" s="27"/>
      <c r="N63" s="27"/>
      <c r="O63" s="27"/>
      <c r="P63" s="53"/>
      <c r="Q63" s="27"/>
      <c r="R63" s="26"/>
    </row>
    <row r="64" spans="2:18">
      <c r="B64" s="25"/>
      <c r="C64" s="27"/>
      <c r="D64" s="52"/>
      <c r="E64" s="27"/>
      <c r="F64" s="27"/>
      <c r="G64" s="27"/>
      <c r="H64" s="53"/>
      <c r="I64" s="27"/>
      <c r="J64" s="52"/>
      <c r="K64" s="27"/>
      <c r="L64" s="27"/>
      <c r="M64" s="27"/>
      <c r="N64" s="27"/>
      <c r="O64" s="27"/>
      <c r="P64" s="53"/>
      <c r="Q64" s="27"/>
      <c r="R64" s="26"/>
    </row>
    <row r="65" spans="2:18">
      <c r="B65" s="25"/>
      <c r="C65" s="27"/>
      <c r="D65" s="52"/>
      <c r="E65" s="27"/>
      <c r="F65" s="27"/>
      <c r="G65" s="27"/>
      <c r="H65" s="53"/>
      <c r="I65" s="27"/>
      <c r="J65" s="52"/>
      <c r="K65" s="27"/>
      <c r="L65" s="27"/>
      <c r="M65" s="27"/>
      <c r="N65" s="27"/>
      <c r="O65" s="27"/>
      <c r="P65" s="53"/>
      <c r="Q65" s="27"/>
      <c r="R65" s="26"/>
    </row>
    <row r="66" spans="2:18">
      <c r="B66" s="25"/>
      <c r="C66" s="27"/>
      <c r="D66" s="52"/>
      <c r="E66" s="27"/>
      <c r="F66" s="27"/>
      <c r="G66" s="27"/>
      <c r="H66" s="53"/>
      <c r="I66" s="27"/>
      <c r="J66" s="52"/>
      <c r="K66" s="27"/>
      <c r="L66" s="27"/>
      <c r="M66" s="27"/>
      <c r="N66" s="27"/>
      <c r="O66" s="27"/>
      <c r="P66" s="53"/>
      <c r="Q66" s="27"/>
      <c r="R66" s="26"/>
    </row>
    <row r="67" spans="2:18">
      <c r="B67" s="25"/>
      <c r="C67" s="27"/>
      <c r="D67" s="52"/>
      <c r="E67" s="27"/>
      <c r="F67" s="27"/>
      <c r="G67" s="27"/>
      <c r="H67" s="53"/>
      <c r="I67" s="27"/>
      <c r="J67" s="52"/>
      <c r="K67" s="27"/>
      <c r="L67" s="27"/>
      <c r="M67" s="27"/>
      <c r="N67" s="27"/>
      <c r="O67" s="27"/>
      <c r="P67" s="53"/>
      <c r="Q67" s="27"/>
      <c r="R67" s="26"/>
    </row>
    <row r="68" spans="2:18">
      <c r="B68" s="25"/>
      <c r="C68" s="27"/>
      <c r="D68" s="52"/>
      <c r="E68" s="27"/>
      <c r="F68" s="27"/>
      <c r="G68" s="27"/>
      <c r="H68" s="53"/>
      <c r="I68" s="27"/>
      <c r="J68" s="52"/>
      <c r="K68" s="27"/>
      <c r="L68" s="27"/>
      <c r="M68" s="27"/>
      <c r="N68" s="27"/>
      <c r="O68" s="27"/>
      <c r="P68" s="53"/>
      <c r="Q68" s="27"/>
      <c r="R68" s="26"/>
    </row>
    <row r="69" spans="2:18">
      <c r="B69" s="25"/>
      <c r="C69" s="27"/>
      <c r="D69" s="52"/>
      <c r="E69" s="27"/>
      <c r="F69" s="27"/>
      <c r="G69" s="27"/>
      <c r="H69" s="53"/>
      <c r="I69" s="27"/>
      <c r="J69" s="52"/>
      <c r="K69" s="27"/>
      <c r="L69" s="27"/>
      <c r="M69" s="27"/>
      <c r="N69" s="27"/>
      <c r="O69" s="27"/>
      <c r="P69" s="53"/>
      <c r="Q69" s="27"/>
      <c r="R69" s="26"/>
    </row>
    <row r="70" spans="2:18" s="1" customFormat="1" ht="15">
      <c r="B70" s="34"/>
      <c r="C70" s="35"/>
      <c r="D70" s="54" t="s">
        <v>52</v>
      </c>
      <c r="E70" s="55"/>
      <c r="F70" s="55"/>
      <c r="G70" s="56" t="s">
        <v>53</v>
      </c>
      <c r="H70" s="57"/>
      <c r="I70" s="35"/>
      <c r="J70" s="54" t="s">
        <v>52</v>
      </c>
      <c r="K70" s="55"/>
      <c r="L70" s="55"/>
      <c r="M70" s="55"/>
      <c r="N70" s="56" t="s">
        <v>53</v>
      </c>
      <c r="O70" s="55"/>
      <c r="P70" s="57"/>
      <c r="Q70" s="35"/>
      <c r="R70" s="36"/>
    </row>
    <row r="71" spans="2:18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>
      <c r="B76" s="34"/>
      <c r="C76" s="216" t="s">
        <v>115</v>
      </c>
      <c r="D76" s="217"/>
      <c r="E76" s="217"/>
      <c r="F76" s="217"/>
      <c r="G76" s="217"/>
      <c r="H76" s="217"/>
      <c r="I76" s="217"/>
      <c r="J76" s="217"/>
      <c r="K76" s="217"/>
      <c r="L76" s="217"/>
      <c r="M76" s="217"/>
      <c r="N76" s="217"/>
      <c r="O76" s="217"/>
      <c r="P76" s="217"/>
      <c r="Q76" s="217"/>
      <c r="R76" s="36"/>
    </row>
    <row r="77" spans="2:18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>
      <c r="B78" s="34"/>
      <c r="C78" s="31" t="s">
        <v>17</v>
      </c>
      <c r="D78" s="35"/>
      <c r="E78" s="35"/>
      <c r="F78" s="244" t="str">
        <f>F6</f>
        <v>Snížení energetické náročnosti DPS 2 - Kotelna</v>
      </c>
      <c r="G78" s="245"/>
      <c r="H78" s="245"/>
      <c r="I78" s="245"/>
      <c r="J78" s="245"/>
      <c r="K78" s="245"/>
      <c r="L78" s="245"/>
      <c r="M78" s="245"/>
      <c r="N78" s="245"/>
      <c r="O78" s="245"/>
      <c r="P78" s="245"/>
      <c r="Q78" s="35"/>
      <c r="R78" s="36"/>
    </row>
    <row r="79" spans="2:18" s="1" customFormat="1" ht="36.950000000000003" customHeight="1">
      <c r="B79" s="34"/>
      <c r="C79" s="68" t="s">
        <v>111</v>
      </c>
      <c r="D79" s="35"/>
      <c r="E79" s="35"/>
      <c r="F79" s="218" t="str">
        <f>F7</f>
        <v>063.4 - D.1.4.1. Vzduchotechnika</v>
      </c>
      <c r="G79" s="243"/>
      <c r="H79" s="243"/>
      <c r="I79" s="243"/>
      <c r="J79" s="243"/>
      <c r="K79" s="243"/>
      <c r="L79" s="243"/>
      <c r="M79" s="243"/>
      <c r="N79" s="243"/>
      <c r="O79" s="243"/>
      <c r="P79" s="243"/>
      <c r="Q79" s="35"/>
      <c r="R79" s="36"/>
    </row>
    <row r="80" spans="2:18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65" s="1" customFormat="1" ht="18" customHeight="1">
      <c r="B81" s="34"/>
      <c r="C81" s="31" t="s">
        <v>21</v>
      </c>
      <c r="D81" s="35"/>
      <c r="E81" s="35"/>
      <c r="F81" s="29" t="str">
        <f>F9</f>
        <v>Chelčického 2, Třeboň</v>
      </c>
      <c r="G81" s="35"/>
      <c r="H81" s="35"/>
      <c r="I81" s="35"/>
      <c r="J81" s="35"/>
      <c r="K81" s="31" t="s">
        <v>23</v>
      </c>
      <c r="L81" s="35"/>
      <c r="M81" s="246" t="str">
        <f>IF(O9="","",O9)</f>
        <v>9. 6. 2018</v>
      </c>
      <c r="N81" s="246"/>
      <c r="O81" s="246"/>
      <c r="P81" s="246"/>
      <c r="Q81" s="35"/>
      <c r="R81" s="36"/>
    </row>
    <row r="82" spans="2:65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65" s="1" customFormat="1" ht="15">
      <c r="B83" s="34"/>
      <c r="C83" s="31" t="s">
        <v>25</v>
      </c>
      <c r="D83" s="35"/>
      <c r="E83" s="35"/>
      <c r="F83" s="29" t="str">
        <f>E12</f>
        <v>Město Třeboň</v>
      </c>
      <c r="G83" s="35"/>
      <c r="H83" s="35"/>
      <c r="I83" s="35"/>
      <c r="J83" s="35"/>
      <c r="K83" s="31" t="s">
        <v>31</v>
      </c>
      <c r="L83" s="35"/>
      <c r="M83" s="225" t="str">
        <f>E18</f>
        <v>Josef Princ VVP</v>
      </c>
      <c r="N83" s="225"/>
      <c r="O83" s="225"/>
      <c r="P83" s="225"/>
      <c r="Q83" s="225"/>
      <c r="R83" s="36"/>
    </row>
    <row r="84" spans="2:65" s="1" customFormat="1" ht="14.45" customHeight="1">
      <c r="B84" s="34"/>
      <c r="C84" s="31" t="s">
        <v>29</v>
      </c>
      <c r="D84" s="35"/>
      <c r="E84" s="35"/>
      <c r="F84" s="29" t="str">
        <f>IF(E15="","",E15)</f>
        <v xml:space="preserve"> </v>
      </c>
      <c r="G84" s="35"/>
      <c r="H84" s="35"/>
      <c r="I84" s="35"/>
      <c r="J84" s="35"/>
      <c r="K84" s="31" t="s">
        <v>34</v>
      </c>
      <c r="L84" s="35"/>
      <c r="M84" s="225" t="str">
        <f>E21</f>
        <v>J. Princ</v>
      </c>
      <c r="N84" s="225"/>
      <c r="O84" s="225"/>
      <c r="P84" s="225"/>
      <c r="Q84" s="225"/>
      <c r="R84" s="36"/>
    </row>
    <row r="85" spans="2:65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65" s="1" customFormat="1" ht="29.25" customHeight="1">
      <c r="B86" s="34"/>
      <c r="C86" s="256" t="s">
        <v>116</v>
      </c>
      <c r="D86" s="257"/>
      <c r="E86" s="257"/>
      <c r="F86" s="257"/>
      <c r="G86" s="257"/>
      <c r="H86" s="103"/>
      <c r="I86" s="103"/>
      <c r="J86" s="103"/>
      <c r="K86" s="103"/>
      <c r="L86" s="103"/>
      <c r="M86" s="103"/>
      <c r="N86" s="256" t="s">
        <v>117</v>
      </c>
      <c r="O86" s="257"/>
      <c r="P86" s="257"/>
      <c r="Q86" s="257"/>
      <c r="R86" s="36"/>
    </row>
    <row r="87" spans="2:65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65" s="1" customFormat="1" ht="29.25" customHeight="1">
      <c r="B88" s="34"/>
      <c r="C88" s="111" t="s">
        <v>118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194">
        <f>N113</f>
        <v>0</v>
      </c>
      <c r="O88" s="252"/>
      <c r="P88" s="252"/>
      <c r="Q88" s="252"/>
      <c r="R88" s="36"/>
      <c r="AU88" s="21" t="s">
        <v>119</v>
      </c>
    </row>
    <row r="89" spans="2:65" s="6" customFormat="1" ht="24.95" customHeight="1">
      <c r="B89" s="112"/>
      <c r="C89" s="113"/>
      <c r="D89" s="114" t="s">
        <v>120</v>
      </c>
      <c r="E89" s="113"/>
      <c r="F89" s="113"/>
      <c r="G89" s="113"/>
      <c r="H89" s="113"/>
      <c r="I89" s="113"/>
      <c r="J89" s="113"/>
      <c r="K89" s="113"/>
      <c r="L89" s="113"/>
      <c r="M89" s="113"/>
      <c r="N89" s="231">
        <f>N114</f>
        <v>0</v>
      </c>
      <c r="O89" s="249"/>
      <c r="P89" s="249"/>
      <c r="Q89" s="249"/>
      <c r="R89" s="115"/>
    </row>
    <row r="90" spans="2:65" s="7" customFormat="1" ht="19.899999999999999" customHeight="1">
      <c r="B90" s="116"/>
      <c r="C90" s="117"/>
      <c r="D90" s="118" t="s">
        <v>789</v>
      </c>
      <c r="E90" s="117"/>
      <c r="F90" s="117"/>
      <c r="G90" s="117"/>
      <c r="H90" s="117"/>
      <c r="I90" s="117"/>
      <c r="J90" s="117"/>
      <c r="K90" s="117"/>
      <c r="L90" s="117"/>
      <c r="M90" s="117"/>
      <c r="N90" s="250">
        <f>N115</f>
        <v>0</v>
      </c>
      <c r="O90" s="251"/>
      <c r="P90" s="251"/>
      <c r="Q90" s="251"/>
      <c r="R90" s="119"/>
    </row>
    <row r="91" spans="2:65" s="1" customFormat="1" ht="21.75" customHeight="1"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6"/>
    </row>
    <row r="92" spans="2:65" s="1" customFormat="1" ht="29.25" customHeight="1">
      <c r="B92" s="34"/>
      <c r="C92" s="111" t="s">
        <v>124</v>
      </c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252">
        <f>ROUND(N93+N94,2)</f>
        <v>0</v>
      </c>
      <c r="O92" s="253"/>
      <c r="P92" s="253"/>
      <c r="Q92" s="253"/>
      <c r="R92" s="36"/>
      <c r="T92" s="120"/>
      <c r="U92" s="121" t="s">
        <v>40</v>
      </c>
    </row>
    <row r="93" spans="2:65" s="1" customFormat="1" ht="18" customHeight="1">
      <c r="B93" s="122"/>
      <c r="C93" s="123"/>
      <c r="D93" s="254" t="s">
        <v>125</v>
      </c>
      <c r="E93" s="254"/>
      <c r="F93" s="254"/>
      <c r="G93" s="254"/>
      <c r="H93" s="254"/>
      <c r="I93" s="123"/>
      <c r="J93" s="123"/>
      <c r="K93" s="123"/>
      <c r="L93" s="123"/>
      <c r="M93" s="123"/>
      <c r="N93" s="255">
        <f>N88*0.023</f>
        <v>0</v>
      </c>
      <c r="O93" s="255"/>
      <c r="P93" s="255"/>
      <c r="Q93" s="255"/>
      <c r="R93" s="124"/>
      <c r="S93" s="125"/>
      <c r="T93" s="126"/>
      <c r="U93" s="127" t="s">
        <v>43</v>
      </c>
      <c r="V93" s="125"/>
      <c r="W93" s="125"/>
      <c r="X93" s="125"/>
      <c r="Y93" s="125"/>
      <c r="Z93" s="125"/>
      <c r="AA93" s="125"/>
      <c r="AB93" s="125"/>
      <c r="AC93" s="125"/>
      <c r="AD93" s="125"/>
      <c r="AE93" s="125"/>
      <c r="AF93" s="125"/>
      <c r="AG93" s="125"/>
      <c r="AH93" s="125"/>
      <c r="AI93" s="125"/>
      <c r="AJ93" s="125"/>
      <c r="AK93" s="125"/>
      <c r="AL93" s="125"/>
      <c r="AM93" s="125"/>
      <c r="AN93" s="125"/>
      <c r="AO93" s="125"/>
      <c r="AP93" s="125"/>
      <c r="AQ93" s="125"/>
      <c r="AR93" s="125"/>
      <c r="AS93" s="125"/>
      <c r="AT93" s="125"/>
      <c r="AU93" s="125"/>
      <c r="AV93" s="125"/>
      <c r="AW93" s="125"/>
      <c r="AX93" s="125"/>
      <c r="AY93" s="128" t="s">
        <v>126</v>
      </c>
      <c r="AZ93" s="125"/>
      <c r="BA93" s="125"/>
      <c r="BB93" s="125"/>
      <c r="BC93" s="125"/>
      <c r="BD93" s="125"/>
      <c r="BE93" s="129">
        <f>IF(U93="základní",N93,0)</f>
        <v>0</v>
      </c>
      <c r="BF93" s="129">
        <f>IF(U93="snížená",N93,0)</f>
        <v>0</v>
      </c>
      <c r="BG93" s="129">
        <f>IF(U93="zákl. přenesená",N93,0)</f>
        <v>0</v>
      </c>
      <c r="BH93" s="129">
        <f>IF(U93="sníž. přenesená",N93,0)</f>
        <v>0</v>
      </c>
      <c r="BI93" s="129">
        <f>IF(U93="nulová",N93,0)</f>
        <v>0</v>
      </c>
      <c r="BJ93" s="128" t="s">
        <v>127</v>
      </c>
      <c r="BK93" s="125"/>
      <c r="BL93" s="125"/>
      <c r="BM93" s="125"/>
    </row>
    <row r="94" spans="2:65" s="1" customFormat="1" ht="18" customHeight="1">
      <c r="B94" s="122"/>
      <c r="C94" s="123"/>
      <c r="D94" s="254" t="s">
        <v>128</v>
      </c>
      <c r="E94" s="254"/>
      <c r="F94" s="254"/>
      <c r="G94" s="254"/>
      <c r="H94" s="254"/>
      <c r="I94" s="123"/>
      <c r="J94" s="123"/>
      <c r="K94" s="123"/>
      <c r="L94" s="123"/>
      <c r="M94" s="123"/>
      <c r="N94" s="255">
        <f>N88*0.02</f>
        <v>0</v>
      </c>
      <c r="O94" s="255"/>
      <c r="P94" s="255"/>
      <c r="Q94" s="255"/>
      <c r="R94" s="124"/>
      <c r="S94" s="125"/>
      <c r="T94" s="130"/>
      <c r="U94" s="131" t="s">
        <v>43</v>
      </c>
      <c r="V94" s="125"/>
      <c r="W94" s="125"/>
      <c r="X94" s="125"/>
      <c r="Y94" s="125"/>
      <c r="Z94" s="125"/>
      <c r="AA94" s="125"/>
      <c r="AB94" s="125"/>
      <c r="AC94" s="125"/>
      <c r="AD94" s="125"/>
      <c r="AE94" s="125"/>
      <c r="AF94" s="125"/>
      <c r="AG94" s="125"/>
      <c r="AH94" s="125"/>
      <c r="AI94" s="125"/>
      <c r="AJ94" s="125"/>
      <c r="AK94" s="125"/>
      <c r="AL94" s="125"/>
      <c r="AM94" s="125"/>
      <c r="AN94" s="125"/>
      <c r="AO94" s="125"/>
      <c r="AP94" s="125"/>
      <c r="AQ94" s="125"/>
      <c r="AR94" s="125"/>
      <c r="AS94" s="125"/>
      <c r="AT94" s="125"/>
      <c r="AU94" s="125"/>
      <c r="AV94" s="125"/>
      <c r="AW94" s="125"/>
      <c r="AX94" s="125"/>
      <c r="AY94" s="128" t="s">
        <v>126</v>
      </c>
      <c r="AZ94" s="125"/>
      <c r="BA94" s="125"/>
      <c r="BB94" s="125"/>
      <c r="BC94" s="125"/>
      <c r="BD94" s="125"/>
      <c r="BE94" s="129">
        <f>IF(U94="základní",N94,0)</f>
        <v>0</v>
      </c>
      <c r="BF94" s="129">
        <f>IF(U94="snížená",N94,0)</f>
        <v>0</v>
      </c>
      <c r="BG94" s="129">
        <f>IF(U94="zákl. přenesená",N94,0)</f>
        <v>0</v>
      </c>
      <c r="BH94" s="129">
        <f>IF(U94="sníž. přenesená",N94,0)</f>
        <v>0</v>
      </c>
      <c r="BI94" s="129">
        <f>IF(U94="nulová",N94,0)</f>
        <v>0</v>
      </c>
      <c r="BJ94" s="128" t="s">
        <v>127</v>
      </c>
      <c r="BK94" s="125"/>
      <c r="BL94" s="125"/>
      <c r="BM94" s="125"/>
    </row>
    <row r="95" spans="2:65" s="1" customFormat="1" ht="18" customHeight="1"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6"/>
    </row>
    <row r="96" spans="2:65" s="1" customFormat="1" ht="29.25" customHeight="1">
      <c r="B96" s="34"/>
      <c r="C96" s="102" t="s">
        <v>104</v>
      </c>
      <c r="D96" s="103"/>
      <c r="E96" s="103"/>
      <c r="F96" s="103"/>
      <c r="G96" s="103"/>
      <c r="H96" s="103"/>
      <c r="I96" s="103"/>
      <c r="J96" s="103"/>
      <c r="K96" s="103"/>
      <c r="L96" s="206">
        <f>ROUND(SUM(N88+N92),2)</f>
        <v>0</v>
      </c>
      <c r="M96" s="206"/>
      <c r="N96" s="206"/>
      <c r="O96" s="206"/>
      <c r="P96" s="206"/>
      <c r="Q96" s="206"/>
      <c r="R96" s="36"/>
    </row>
    <row r="97" spans="2:27" s="1" customFormat="1" ht="6.95" customHeight="1"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60"/>
    </row>
    <row r="101" spans="2:27" s="1" customFormat="1" ht="6.95" customHeight="1">
      <c r="B101" s="61"/>
      <c r="C101" s="62"/>
      <c r="D101" s="62"/>
      <c r="E101" s="62"/>
      <c r="F101" s="62"/>
      <c r="G101" s="62"/>
      <c r="H101" s="62"/>
      <c r="I101" s="62"/>
      <c r="J101" s="62"/>
      <c r="K101" s="62"/>
      <c r="L101" s="62"/>
      <c r="M101" s="62"/>
      <c r="N101" s="62"/>
      <c r="O101" s="62"/>
      <c r="P101" s="62"/>
      <c r="Q101" s="62"/>
      <c r="R101" s="63"/>
    </row>
    <row r="102" spans="2:27" s="1" customFormat="1" ht="36.950000000000003" customHeight="1">
      <c r="B102" s="34"/>
      <c r="C102" s="216" t="s">
        <v>129</v>
      </c>
      <c r="D102" s="243"/>
      <c r="E102" s="243"/>
      <c r="F102" s="243"/>
      <c r="G102" s="243"/>
      <c r="H102" s="243"/>
      <c r="I102" s="243"/>
      <c r="J102" s="243"/>
      <c r="K102" s="243"/>
      <c r="L102" s="243"/>
      <c r="M102" s="243"/>
      <c r="N102" s="243"/>
      <c r="O102" s="243"/>
      <c r="P102" s="243"/>
      <c r="Q102" s="243"/>
      <c r="R102" s="36"/>
    </row>
    <row r="103" spans="2:27" s="1" customFormat="1" ht="6.95" customHeight="1"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6"/>
    </row>
    <row r="104" spans="2:27" s="1" customFormat="1" ht="30" customHeight="1">
      <c r="B104" s="34"/>
      <c r="C104" s="31" t="s">
        <v>17</v>
      </c>
      <c r="D104" s="35"/>
      <c r="E104" s="35"/>
      <c r="F104" s="244" t="str">
        <f>F6</f>
        <v>Snížení energetické náročnosti DPS 2 - Kotelna</v>
      </c>
      <c r="G104" s="245"/>
      <c r="H104" s="245"/>
      <c r="I104" s="245"/>
      <c r="J104" s="245"/>
      <c r="K104" s="245"/>
      <c r="L104" s="245"/>
      <c r="M104" s="245"/>
      <c r="N104" s="245"/>
      <c r="O104" s="245"/>
      <c r="P104" s="245"/>
      <c r="Q104" s="35"/>
      <c r="R104" s="36"/>
    </row>
    <row r="105" spans="2:27" s="1" customFormat="1" ht="36.950000000000003" customHeight="1">
      <c r="B105" s="34"/>
      <c r="C105" s="68" t="s">
        <v>111</v>
      </c>
      <c r="D105" s="35"/>
      <c r="E105" s="35"/>
      <c r="F105" s="218" t="str">
        <f>F7</f>
        <v>063.4 - D.1.4.1. Vzduchotechnika</v>
      </c>
      <c r="G105" s="243"/>
      <c r="H105" s="243"/>
      <c r="I105" s="243"/>
      <c r="J105" s="243"/>
      <c r="K105" s="243"/>
      <c r="L105" s="243"/>
      <c r="M105" s="243"/>
      <c r="N105" s="243"/>
      <c r="O105" s="243"/>
      <c r="P105" s="243"/>
      <c r="Q105" s="35"/>
      <c r="R105" s="36"/>
    </row>
    <row r="106" spans="2:27" s="1" customFormat="1" ht="6.95" customHeight="1"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6"/>
    </row>
    <row r="107" spans="2:27" s="1" customFormat="1" ht="18" customHeight="1">
      <c r="B107" s="34"/>
      <c r="C107" s="31" t="s">
        <v>21</v>
      </c>
      <c r="D107" s="35"/>
      <c r="E107" s="35"/>
      <c r="F107" s="29" t="str">
        <f>F9</f>
        <v>Chelčického 2, Třeboň</v>
      </c>
      <c r="G107" s="35"/>
      <c r="H107" s="35"/>
      <c r="I107" s="35"/>
      <c r="J107" s="35"/>
      <c r="K107" s="31" t="s">
        <v>23</v>
      </c>
      <c r="L107" s="35"/>
      <c r="M107" s="246" t="str">
        <f>IF(O9="","",O9)</f>
        <v>9. 6. 2018</v>
      </c>
      <c r="N107" s="246"/>
      <c r="O107" s="246"/>
      <c r="P107" s="246"/>
      <c r="Q107" s="35"/>
      <c r="R107" s="36"/>
    </row>
    <row r="108" spans="2:27" s="1" customFormat="1" ht="6.95" customHeight="1"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6"/>
    </row>
    <row r="109" spans="2:27" s="1" customFormat="1" ht="15">
      <c r="B109" s="34"/>
      <c r="C109" s="31" t="s">
        <v>25</v>
      </c>
      <c r="D109" s="35"/>
      <c r="E109" s="35"/>
      <c r="F109" s="29" t="str">
        <f>E12</f>
        <v>Město Třeboň</v>
      </c>
      <c r="G109" s="35"/>
      <c r="H109" s="35"/>
      <c r="I109" s="35"/>
      <c r="J109" s="35"/>
      <c r="K109" s="31" t="s">
        <v>31</v>
      </c>
      <c r="L109" s="35"/>
      <c r="M109" s="225" t="str">
        <f>E18</f>
        <v>Josef Princ VVP</v>
      </c>
      <c r="N109" s="225"/>
      <c r="O109" s="225"/>
      <c r="P109" s="225"/>
      <c r="Q109" s="225"/>
      <c r="R109" s="36"/>
    </row>
    <row r="110" spans="2:27" s="1" customFormat="1" ht="14.45" customHeight="1">
      <c r="B110" s="34"/>
      <c r="C110" s="31" t="s">
        <v>29</v>
      </c>
      <c r="D110" s="35"/>
      <c r="E110" s="35"/>
      <c r="F110" s="29" t="str">
        <f>IF(E15="","",E15)</f>
        <v xml:space="preserve"> </v>
      </c>
      <c r="G110" s="35"/>
      <c r="H110" s="35"/>
      <c r="I110" s="35"/>
      <c r="J110" s="35"/>
      <c r="K110" s="31" t="s">
        <v>34</v>
      </c>
      <c r="L110" s="35"/>
      <c r="M110" s="225" t="str">
        <f>E21</f>
        <v>J. Princ</v>
      </c>
      <c r="N110" s="225"/>
      <c r="O110" s="225"/>
      <c r="P110" s="225"/>
      <c r="Q110" s="225"/>
      <c r="R110" s="36"/>
    </row>
    <row r="111" spans="2:27" s="1" customFormat="1" ht="10.35" customHeight="1"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6"/>
    </row>
    <row r="112" spans="2:27" s="8" customFormat="1" ht="29.25" customHeight="1">
      <c r="B112" s="132"/>
      <c r="C112" s="133" t="s">
        <v>130</v>
      </c>
      <c r="D112" s="134" t="s">
        <v>131</v>
      </c>
      <c r="E112" s="134" t="s">
        <v>58</v>
      </c>
      <c r="F112" s="247" t="s">
        <v>132</v>
      </c>
      <c r="G112" s="247"/>
      <c r="H112" s="247"/>
      <c r="I112" s="247"/>
      <c r="J112" s="134" t="s">
        <v>133</v>
      </c>
      <c r="K112" s="134" t="s">
        <v>134</v>
      </c>
      <c r="L112" s="247" t="s">
        <v>135</v>
      </c>
      <c r="M112" s="247"/>
      <c r="N112" s="247" t="s">
        <v>117</v>
      </c>
      <c r="O112" s="247"/>
      <c r="P112" s="247"/>
      <c r="Q112" s="248"/>
      <c r="R112" s="135"/>
      <c r="T112" s="75" t="s">
        <v>136</v>
      </c>
      <c r="U112" s="76" t="s">
        <v>40</v>
      </c>
      <c r="V112" s="76" t="s">
        <v>137</v>
      </c>
      <c r="W112" s="76" t="s">
        <v>138</v>
      </c>
      <c r="X112" s="76" t="s">
        <v>139</v>
      </c>
      <c r="Y112" s="76" t="s">
        <v>140</v>
      </c>
      <c r="Z112" s="76" t="s">
        <v>141</v>
      </c>
      <c r="AA112" s="77" t="s">
        <v>142</v>
      </c>
    </row>
    <row r="113" spans="2:65" s="1" customFormat="1" ht="29.25" customHeight="1">
      <c r="B113" s="34"/>
      <c r="C113" s="79" t="s">
        <v>113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228">
        <f>BK113</f>
        <v>0</v>
      </c>
      <c r="O113" s="229"/>
      <c r="P113" s="229"/>
      <c r="Q113" s="229"/>
      <c r="R113" s="36"/>
      <c r="T113" s="78"/>
      <c r="U113" s="50"/>
      <c r="V113" s="50"/>
      <c r="W113" s="136">
        <f>W114</f>
        <v>16.481000000000002</v>
      </c>
      <c r="X113" s="50"/>
      <c r="Y113" s="136">
        <f>Y114</f>
        <v>0</v>
      </c>
      <c r="Z113" s="50"/>
      <c r="AA113" s="137">
        <f>AA114</f>
        <v>10.82</v>
      </c>
      <c r="AT113" s="21" t="s">
        <v>75</v>
      </c>
      <c r="AU113" s="21" t="s">
        <v>119</v>
      </c>
      <c r="BK113" s="138">
        <f>BK114</f>
        <v>0</v>
      </c>
    </row>
    <row r="114" spans="2:65" s="9" customFormat="1" ht="37.35" customHeight="1">
      <c r="B114" s="139"/>
      <c r="C114" s="140"/>
      <c r="D114" s="141" t="s">
        <v>120</v>
      </c>
      <c r="E114" s="141"/>
      <c r="F114" s="141"/>
      <c r="G114" s="141"/>
      <c r="H114" s="141"/>
      <c r="I114" s="141"/>
      <c r="J114" s="141"/>
      <c r="K114" s="141"/>
      <c r="L114" s="141"/>
      <c r="M114" s="141"/>
      <c r="N114" s="230">
        <f>BK114</f>
        <v>0</v>
      </c>
      <c r="O114" s="231"/>
      <c r="P114" s="231"/>
      <c r="Q114" s="231"/>
      <c r="R114" s="142"/>
      <c r="T114" s="143"/>
      <c r="U114" s="140"/>
      <c r="V114" s="140"/>
      <c r="W114" s="144">
        <f>W115</f>
        <v>16.481000000000002</v>
      </c>
      <c r="X114" s="140"/>
      <c r="Y114" s="144">
        <f>Y115</f>
        <v>0</v>
      </c>
      <c r="Z114" s="140"/>
      <c r="AA114" s="145">
        <f>AA115</f>
        <v>10.82</v>
      </c>
      <c r="AR114" s="146" t="s">
        <v>127</v>
      </c>
      <c r="AT114" s="147" t="s">
        <v>75</v>
      </c>
      <c r="AU114" s="147" t="s">
        <v>76</v>
      </c>
      <c r="AY114" s="146" t="s">
        <v>143</v>
      </c>
      <c r="BK114" s="148">
        <f>BK115</f>
        <v>0</v>
      </c>
    </row>
    <row r="115" spans="2:65" s="9" customFormat="1" ht="19.899999999999999" customHeight="1">
      <c r="B115" s="139"/>
      <c r="C115" s="140"/>
      <c r="D115" s="149" t="s">
        <v>789</v>
      </c>
      <c r="E115" s="149"/>
      <c r="F115" s="149"/>
      <c r="G115" s="149"/>
      <c r="H115" s="149"/>
      <c r="I115" s="149"/>
      <c r="J115" s="149"/>
      <c r="K115" s="149"/>
      <c r="L115" s="149"/>
      <c r="M115" s="149"/>
      <c r="N115" s="232">
        <f>BK115</f>
        <v>0</v>
      </c>
      <c r="O115" s="233"/>
      <c r="P115" s="233"/>
      <c r="Q115" s="233"/>
      <c r="R115" s="142"/>
      <c r="T115" s="143"/>
      <c r="U115" s="140"/>
      <c r="V115" s="140"/>
      <c r="W115" s="144">
        <f>SUM(W116:W121)</f>
        <v>16.481000000000002</v>
      </c>
      <c r="X115" s="140"/>
      <c r="Y115" s="144">
        <f>SUM(Y116:Y121)</f>
        <v>0</v>
      </c>
      <c r="Z115" s="140"/>
      <c r="AA115" s="145">
        <f>SUM(AA116:AA121)</f>
        <v>10.82</v>
      </c>
      <c r="AR115" s="146" t="s">
        <v>127</v>
      </c>
      <c r="AT115" s="147" t="s">
        <v>75</v>
      </c>
      <c r="AU115" s="147" t="s">
        <v>84</v>
      </c>
      <c r="AY115" s="146" t="s">
        <v>143</v>
      </c>
      <c r="BK115" s="148">
        <f>SUM(BK116:BK121)</f>
        <v>0</v>
      </c>
    </row>
    <row r="116" spans="2:65" s="1" customFormat="1" ht="25.5" customHeight="1">
      <c r="B116" s="122"/>
      <c r="C116" s="150" t="s">
        <v>84</v>
      </c>
      <c r="D116" s="150" t="s">
        <v>144</v>
      </c>
      <c r="E116" s="151" t="s">
        <v>790</v>
      </c>
      <c r="F116" s="237" t="s">
        <v>791</v>
      </c>
      <c r="G116" s="237"/>
      <c r="H116" s="237"/>
      <c r="I116" s="237"/>
      <c r="J116" s="152" t="s">
        <v>207</v>
      </c>
      <c r="K116" s="153">
        <v>1</v>
      </c>
      <c r="L116" s="238"/>
      <c r="M116" s="238"/>
      <c r="N116" s="238">
        <f t="shared" ref="N116:N121" si="0">ROUND(L116*K116,2)</f>
        <v>0</v>
      </c>
      <c r="O116" s="238"/>
      <c r="P116" s="238"/>
      <c r="Q116" s="238"/>
      <c r="R116" s="124"/>
      <c r="T116" s="154" t="s">
        <v>5</v>
      </c>
      <c r="U116" s="43" t="s">
        <v>43</v>
      </c>
      <c r="V116" s="155">
        <v>1.1719999999999999</v>
      </c>
      <c r="W116" s="155">
        <f t="shared" ref="W116:W121" si="1">V116*K116</f>
        <v>1.1719999999999999</v>
      </c>
      <c r="X116" s="155">
        <v>0</v>
      </c>
      <c r="Y116" s="155">
        <f t="shared" ref="Y116:Y121" si="2">X116*K116</f>
        <v>0</v>
      </c>
      <c r="Z116" s="155">
        <v>0</v>
      </c>
      <c r="AA116" s="156">
        <f t="shared" ref="AA116:AA121" si="3">Z116*K116</f>
        <v>0</v>
      </c>
      <c r="AR116" s="21" t="s">
        <v>148</v>
      </c>
      <c r="AT116" s="21" t="s">
        <v>144</v>
      </c>
      <c r="AU116" s="21" t="s">
        <v>127</v>
      </c>
      <c r="AY116" s="21" t="s">
        <v>143</v>
      </c>
      <c r="BE116" s="157">
        <f t="shared" ref="BE116:BE121" si="4">IF(U116="základní",N116,0)</f>
        <v>0</v>
      </c>
      <c r="BF116" s="157">
        <f t="shared" ref="BF116:BF121" si="5">IF(U116="snížená",N116,0)</f>
        <v>0</v>
      </c>
      <c r="BG116" s="157">
        <f t="shared" ref="BG116:BG121" si="6">IF(U116="zákl. přenesená",N116,0)</f>
        <v>0</v>
      </c>
      <c r="BH116" s="157">
        <f t="shared" ref="BH116:BH121" si="7">IF(U116="sníž. přenesená",N116,0)</f>
        <v>0</v>
      </c>
      <c r="BI116" s="157">
        <f t="shared" ref="BI116:BI121" si="8">IF(U116="nulová",N116,0)</f>
        <v>0</v>
      </c>
      <c r="BJ116" s="21" t="s">
        <v>127</v>
      </c>
      <c r="BK116" s="157">
        <f t="shared" ref="BK116:BK121" si="9">ROUND(L116*K116,2)</f>
        <v>0</v>
      </c>
      <c r="BL116" s="21" t="s">
        <v>148</v>
      </c>
      <c r="BM116" s="21" t="s">
        <v>792</v>
      </c>
    </row>
    <row r="117" spans="2:65" s="1" customFormat="1" ht="25.5" customHeight="1">
      <c r="B117" s="122"/>
      <c r="C117" s="166" t="s">
        <v>127</v>
      </c>
      <c r="D117" s="166" t="s">
        <v>293</v>
      </c>
      <c r="E117" s="167" t="s">
        <v>793</v>
      </c>
      <c r="F117" s="239" t="s">
        <v>794</v>
      </c>
      <c r="G117" s="239"/>
      <c r="H117" s="239"/>
      <c r="I117" s="239"/>
      <c r="J117" s="168" t="s">
        <v>296</v>
      </c>
      <c r="K117" s="169">
        <v>1</v>
      </c>
      <c r="L117" s="240"/>
      <c r="M117" s="240"/>
      <c r="N117" s="240">
        <f t="shared" si="0"/>
        <v>0</v>
      </c>
      <c r="O117" s="238"/>
      <c r="P117" s="238"/>
      <c r="Q117" s="238"/>
      <c r="R117" s="124"/>
      <c r="T117" s="154" t="s">
        <v>5</v>
      </c>
      <c r="U117" s="43" t="s">
        <v>43</v>
      </c>
      <c r="V117" s="155">
        <v>0</v>
      </c>
      <c r="W117" s="155">
        <f t="shared" si="1"/>
        <v>0</v>
      </c>
      <c r="X117" s="155">
        <v>0</v>
      </c>
      <c r="Y117" s="155">
        <f t="shared" si="2"/>
        <v>0</v>
      </c>
      <c r="Z117" s="155">
        <v>0</v>
      </c>
      <c r="AA117" s="156">
        <f t="shared" si="3"/>
        <v>0</v>
      </c>
      <c r="AR117" s="21" t="s">
        <v>297</v>
      </c>
      <c r="AT117" s="21" t="s">
        <v>293</v>
      </c>
      <c r="AU117" s="21" t="s">
        <v>127</v>
      </c>
      <c r="AY117" s="21" t="s">
        <v>143</v>
      </c>
      <c r="BE117" s="157">
        <f t="shared" si="4"/>
        <v>0</v>
      </c>
      <c r="BF117" s="157">
        <f t="shared" si="5"/>
        <v>0</v>
      </c>
      <c r="BG117" s="157">
        <f t="shared" si="6"/>
        <v>0</v>
      </c>
      <c r="BH117" s="157">
        <f t="shared" si="7"/>
        <v>0</v>
      </c>
      <c r="BI117" s="157">
        <f t="shared" si="8"/>
        <v>0</v>
      </c>
      <c r="BJ117" s="21" t="s">
        <v>127</v>
      </c>
      <c r="BK117" s="157">
        <f t="shared" si="9"/>
        <v>0</v>
      </c>
      <c r="BL117" s="21" t="s">
        <v>148</v>
      </c>
      <c r="BM117" s="21" t="s">
        <v>795</v>
      </c>
    </row>
    <row r="118" spans="2:65" s="1" customFormat="1" ht="38.25" customHeight="1">
      <c r="B118" s="122"/>
      <c r="C118" s="150" t="s">
        <v>155</v>
      </c>
      <c r="D118" s="150" t="s">
        <v>144</v>
      </c>
      <c r="E118" s="151" t="s">
        <v>796</v>
      </c>
      <c r="F118" s="237" t="s">
        <v>797</v>
      </c>
      <c r="G118" s="237"/>
      <c r="H118" s="237"/>
      <c r="I118" s="237"/>
      <c r="J118" s="152" t="s">
        <v>147</v>
      </c>
      <c r="K118" s="153">
        <v>21.5</v>
      </c>
      <c r="L118" s="238"/>
      <c r="M118" s="238"/>
      <c r="N118" s="238">
        <f t="shared" si="0"/>
        <v>0</v>
      </c>
      <c r="O118" s="238"/>
      <c r="P118" s="238"/>
      <c r="Q118" s="238"/>
      <c r="R118" s="124"/>
      <c r="T118" s="154" t="s">
        <v>5</v>
      </c>
      <c r="U118" s="43" t="s">
        <v>43</v>
      </c>
      <c r="V118" s="155">
        <v>0.52600000000000002</v>
      </c>
      <c r="W118" s="155">
        <f t="shared" si="1"/>
        <v>11.309000000000001</v>
      </c>
      <c r="X118" s="155">
        <v>0</v>
      </c>
      <c r="Y118" s="155">
        <f t="shared" si="2"/>
        <v>0</v>
      </c>
      <c r="Z118" s="155">
        <v>0.48</v>
      </c>
      <c r="AA118" s="156">
        <f t="shared" si="3"/>
        <v>10.32</v>
      </c>
      <c r="AR118" s="21" t="s">
        <v>148</v>
      </c>
      <c r="AT118" s="21" t="s">
        <v>144</v>
      </c>
      <c r="AU118" s="21" t="s">
        <v>127</v>
      </c>
      <c r="AY118" s="21" t="s">
        <v>143</v>
      </c>
      <c r="BE118" s="157">
        <f t="shared" si="4"/>
        <v>0</v>
      </c>
      <c r="BF118" s="157">
        <f t="shared" si="5"/>
        <v>0</v>
      </c>
      <c r="BG118" s="157">
        <f t="shared" si="6"/>
        <v>0</v>
      </c>
      <c r="BH118" s="157">
        <f t="shared" si="7"/>
        <v>0</v>
      </c>
      <c r="BI118" s="157">
        <f t="shared" si="8"/>
        <v>0</v>
      </c>
      <c r="BJ118" s="21" t="s">
        <v>127</v>
      </c>
      <c r="BK118" s="157">
        <f t="shared" si="9"/>
        <v>0</v>
      </c>
      <c r="BL118" s="21" t="s">
        <v>148</v>
      </c>
      <c r="BM118" s="21" t="s">
        <v>798</v>
      </c>
    </row>
    <row r="119" spans="2:65" s="1" customFormat="1" ht="38.25" customHeight="1">
      <c r="B119" s="122"/>
      <c r="C119" s="150" t="s">
        <v>159</v>
      </c>
      <c r="D119" s="150" t="s">
        <v>144</v>
      </c>
      <c r="E119" s="151" t="s">
        <v>799</v>
      </c>
      <c r="F119" s="237" t="s">
        <v>800</v>
      </c>
      <c r="G119" s="237"/>
      <c r="H119" s="237"/>
      <c r="I119" s="237"/>
      <c r="J119" s="152" t="s">
        <v>207</v>
      </c>
      <c r="K119" s="153">
        <v>1</v>
      </c>
      <c r="L119" s="238"/>
      <c r="M119" s="238"/>
      <c r="N119" s="238">
        <f t="shared" si="0"/>
        <v>0</v>
      </c>
      <c r="O119" s="238"/>
      <c r="P119" s="238"/>
      <c r="Q119" s="238"/>
      <c r="R119" s="124"/>
      <c r="T119" s="154" t="s">
        <v>5</v>
      </c>
      <c r="U119" s="43" t="s">
        <v>43</v>
      </c>
      <c r="V119" s="155">
        <v>1.6</v>
      </c>
      <c r="W119" s="155">
        <f t="shared" si="1"/>
        <v>1.6</v>
      </c>
      <c r="X119" s="155">
        <v>0</v>
      </c>
      <c r="Y119" s="155">
        <f t="shared" si="2"/>
        <v>0</v>
      </c>
      <c r="Z119" s="155">
        <v>0.18</v>
      </c>
      <c r="AA119" s="156">
        <f t="shared" si="3"/>
        <v>0.18</v>
      </c>
      <c r="AR119" s="21" t="s">
        <v>148</v>
      </c>
      <c r="AT119" s="21" t="s">
        <v>144</v>
      </c>
      <c r="AU119" s="21" t="s">
        <v>127</v>
      </c>
      <c r="AY119" s="21" t="s">
        <v>143</v>
      </c>
      <c r="BE119" s="157">
        <f t="shared" si="4"/>
        <v>0</v>
      </c>
      <c r="BF119" s="157">
        <f t="shared" si="5"/>
        <v>0</v>
      </c>
      <c r="BG119" s="157">
        <f t="shared" si="6"/>
        <v>0</v>
      </c>
      <c r="BH119" s="157">
        <f t="shared" si="7"/>
        <v>0</v>
      </c>
      <c r="BI119" s="157">
        <f t="shared" si="8"/>
        <v>0</v>
      </c>
      <c r="BJ119" s="21" t="s">
        <v>127</v>
      </c>
      <c r="BK119" s="157">
        <f t="shared" si="9"/>
        <v>0</v>
      </c>
      <c r="BL119" s="21" t="s">
        <v>148</v>
      </c>
      <c r="BM119" s="21" t="s">
        <v>801</v>
      </c>
    </row>
    <row r="120" spans="2:65" s="1" customFormat="1" ht="38.25" customHeight="1">
      <c r="B120" s="122"/>
      <c r="C120" s="150" t="s">
        <v>168</v>
      </c>
      <c r="D120" s="150" t="s">
        <v>144</v>
      </c>
      <c r="E120" s="151" t="s">
        <v>802</v>
      </c>
      <c r="F120" s="237" t="s">
        <v>803</v>
      </c>
      <c r="G120" s="237"/>
      <c r="H120" s="237"/>
      <c r="I120" s="237"/>
      <c r="J120" s="152" t="s">
        <v>207</v>
      </c>
      <c r="K120" s="153">
        <v>1</v>
      </c>
      <c r="L120" s="238"/>
      <c r="M120" s="238"/>
      <c r="N120" s="238">
        <f t="shared" si="0"/>
        <v>0</v>
      </c>
      <c r="O120" s="238"/>
      <c r="P120" s="238"/>
      <c r="Q120" s="238"/>
      <c r="R120" s="124"/>
      <c r="T120" s="154" t="s">
        <v>5</v>
      </c>
      <c r="U120" s="43" t="s">
        <v>43</v>
      </c>
      <c r="V120" s="155">
        <v>2.4</v>
      </c>
      <c r="W120" s="155">
        <f t="shared" si="1"/>
        <v>2.4</v>
      </c>
      <c r="X120" s="155">
        <v>0</v>
      </c>
      <c r="Y120" s="155">
        <f t="shared" si="2"/>
        <v>0</v>
      </c>
      <c r="Z120" s="155">
        <v>0.32</v>
      </c>
      <c r="AA120" s="156">
        <f t="shared" si="3"/>
        <v>0.32</v>
      </c>
      <c r="AR120" s="21" t="s">
        <v>148</v>
      </c>
      <c r="AT120" s="21" t="s">
        <v>144</v>
      </c>
      <c r="AU120" s="21" t="s">
        <v>127</v>
      </c>
      <c r="AY120" s="21" t="s">
        <v>143</v>
      </c>
      <c r="BE120" s="157">
        <f t="shared" si="4"/>
        <v>0</v>
      </c>
      <c r="BF120" s="157">
        <f t="shared" si="5"/>
        <v>0</v>
      </c>
      <c r="BG120" s="157">
        <f t="shared" si="6"/>
        <v>0</v>
      </c>
      <c r="BH120" s="157">
        <f t="shared" si="7"/>
        <v>0</v>
      </c>
      <c r="BI120" s="157">
        <f t="shared" si="8"/>
        <v>0</v>
      </c>
      <c r="BJ120" s="21" t="s">
        <v>127</v>
      </c>
      <c r="BK120" s="157">
        <f t="shared" si="9"/>
        <v>0</v>
      </c>
      <c r="BL120" s="21" t="s">
        <v>148</v>
      </c>
      <c r="BM120" s="21" t="s">
        <v>804</v>
      </c>
    </row>
    <row r="121" spans="2:65" s="1" customFormat="1" ht="25.5" customHeight="1">
      <c r="B121" s="122"/>
      <c r="C121" s="150" t="s">
        <v>177</v>
      </c>
      <c r="D121" s="150" t="s">
        <v>144</v>
      </c>
      <c r="E121" s="151" t="s">
        <v>805</v>
      </c>
      <c r="F121" s="237" t="s">
        <v>806</v>
      </c>
      <c r="G121" s="237"/>
      <c r="H121" s="237"/>
      <c r="I121" s="237"/>
      <c r="J121" s="152" t="s">
        <v>162</v>
      </c>
      <c r="K121" s="153">
        <v>197.07499999999999</v>
      </c>
      <c r="L121" s="238"/>
      <c r="M121" s="238"/>
      <c r="N121" s="238">
        <f t="shared" si="0"/>
        <v>0</v>
      </c>
      <c r="O121" s="238"/>
      <c r="P121" s="238"/>
      <c r="Q121" s="238"/>
      <c r="R121" s="124"/>
      <c r="T121" s="154" t="s">
        <v>5</v>
      </c>
      <c r="U121" s="170" t="s">
        <v>43</v>
      </c>
      <c r="V121" s="171">
        <v>0</v>
      </c>
      <c r="W121" s="171">
        <f t="shared" si="1"/>
        <v>0</v>
      </c>
      <c r="X121" s="171">
        <v>0</v>
      </c>
      <c r="Y121" s="171">
        <f t="shared" si="2"/>
        <v>0</v>
      </c>
      <c r="Z121" s="171">
        <v>0</v>
      </c>
      <c r="AA121" s="172">
        <f t="shared" si="3"/>
        <v>0</v>
      </c>
      <c r="AR121" s="21" t="s">
        <v>148</v>
      </c>
      <c r="AT121" s="21" t="s">
        <v>144</v>
      </c>
      <c r="AU121" s="21" t="s">
        <v>127</v>
      </c>
      <c r="AY121" s="21" t="s">
        <v>143</v>
      </c>
      <c r="BE121" s="157">
        <f t="shared" si="4"/>
        <v>0</v>
      </c>
      <c r="BF121" s="157">
        <f t="shared" si="5"/>
        <v>0</v>
      </c>
      <c r="BG121" s="157">
        <f t="shared" si="6"/>
        <v>0</v>
      </c>
      <c r="BH121" s="157">
        <f t="shared" si="7"/>
        <v>0</v>
      </c>
      <c r="BI121" s="157">
        <f t="shared" si="8"/>
        <v>0</v>
      </c>
      <c r="BJ121" s="21" t="s">
        <v>127</v>
      </c>
      <c r="BK121" s="157">
        <f t="shared" si="9"/>
        <v>0</v>
      </c>
      <c r="BL121" s="21" t="s">
        <v>148</v>
      </c>
      <c r="BM121" s="21" t="s">
        <v>807</v>
      </c>
    </row>
    <row r="122" spans="2:65" s="1" customFormat="1" ht="6.95" customHeight="1">
      <c r="B122" s="58"/>
      <c r="C122" s="59"/>
      <c r="D122" s="59"/>
      <c r="E122" s="59"/>
      <c r="F122" s="5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  <c r="R122" s="60"/>
    </row>
  </sheetData>
  <mergeCells count="77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F104:P104"/>
    <mergeCell ref="N89:Q89"/>
    <mergeCell ref="N90:Q90"/>
    <mergeCell ref="N92:Q92"/>
    <mergeCell ref="D93:H93"/>
    <mergeCell ref="N93:Q93"/>
    <mergeCell ref="F116:I116"/>
    <mergeCell ref="L116:M116"/>
    <mergeCell ref="N116:Q116"/>
    <mergeCell ref="F117:I117"/>
    <mergeCell ref="L117:M117"/>
    <mergeCell ref="N117:Q117"/>
    <mergeCell ref="F118:I118"/>
    <mergeCell ref="L118:M118"/>
    <mergeCell ref="N118:Q118"/>
    <mergeCell ref="F119:I119"/>
    <mergeCell ref="L119:M119"/>
    <mergeCell ref="N119:Q119"/>
    <mergeCell ref="F120:I120"/>
    <mergeCell ref="L120:M120"/>
    <mergeCell ref="N120:Q120"/>
    <mergeCell ref="F121:I121"/>
    <mergeCell ref="L121:M121"/>
    <mergeCell ref="N121:Q121"/>
    <mergeCell ref="N113:Q113"/>
    <mergeCell ref="N114:Q114"/>
    <mergeCell ref="N115:Q115"/>
    <mergeCell ref="H1:K1"/>
    <mergeCell ref="S2:AC2"/>
    <mergeCell ref="F105:P105"/>
    <mergeCell ref="M107:P107"/>
    <mergeCell ref="M109:Q109"/>
    <mergeCell ref="M110:Q110"/>
    <mergeCell ref="F112:I112"/>
    <mergeCell ref="L112:M112"/>
    <mergeCell ref="N112:Q112"/>
    <mergeCell ref="D94:H94"/>
    <mergeCell ref="N94:Q94"/>
    <mergeCell ref="L96:Q96"/>
    <mergeCell ref="C102:Q102"/>
  </mergeCells>
  <hyperlinks>
    <hyperlink ref="F1:G1" location="C2" display="1) Krycí list rozpočtu"/>
    <hyperlink ref="H1:K1" location="C86" display="2) Rekapitulace rozpočtu"/>
    <hyperlink ref="L1" location="C112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79"/>
  <sheetViews>
    <sheetView showGridLines="0" workbookViewId="0">
      <pane ySplit="1" topLeftCell="A5" activePane="bottomLeft" state="frozen"/>
      <selection pane="bottomLeft" activeCell="N77" sqref="N7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4"/>
      <c r="B1" s="14"/>
      <c r="C1" s="14"/>
      <c r="D1" s="15" t="s">
        <v>1</v>
      </c>
      <c r="E1" s="14"/>
      <c r="F1" s="16" t="s">
        <v>105</v>
      </c>
      <c r="G1" s="16"/>
      <c r="H1" s="236" t="s">
        <v>106</v>
      </c>
      <c r="I1" s="236"/>
      <c r="J1" s="236"/>
      <c r="K1" s="236"/>
      <c r="L1" s="16" t="s">
        <v>107</v>
      </c>
      <c r="M1" s="14"/>
      <c r="N1" s="14"/>
      <c r="O1" s="15" t="s">
        <v>108</v>
      </c>
      <c r="P1" s="14"/>
      <c r="Q1" s="14"/>
      <c r="R1" s="14"/>
      <c r="S1" s="16" t="s">
        <v>109</v>
      </c>
      <c r="T1" s="16"/>
      <c r="U1" s="104"/>
      <c r="V1" s="10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23" t="s">
        <v>7</v>
      </c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S2" s="191" t="s">
        <v>8</v>
      </c>
      <c r="T2" s="192"/>
      <c r="U2" s="192"/>
      <c r="V2" s="192"/>
      <c r="W2" s="192"/>
      <c r="X2" s="192"/>
      <c r="Y2" s="192"/>
      <c r="Z2" s="192"/>
      <c r="AA2" s="192"/>
      <c r="AB2" s="192"/>
      <c r="AC2" s="192"/>
      <c r="AT2" s="21" t="s">
        <v>97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84</v>
      </c>
    </row>
    <row r="4" spans="1:66" ht="36.950000000000003" customHeight="1">
      <c r="B4" s="25"/>
      <c r="C4" s="216" t="s">
        <v>110</v>
      </c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6"/>
      <c r="T4" s="20" t="s">
        <v>13</v>
      </c>
      <c r="AT4" s="21" t="s">
        <v>6</v>
      </c>
    </row>
    <row r="5" spans="1:66" ht="6.95" customHeight="1">
      <c r="B5" s="25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6"/>
    </row>
    <row r="6" spans="1:66" ht="25.35" customHeight="1">
      <c r="B6" s="25"/>
      <c r="C6" s="27"/>
      <c r="D6" s="31" t="s">
        <v>17</v>
      </c>
      <c r="E6" s="27"/>
      <c r="F6" s="244" t="str">
        <f>'Rekapitulace stavby'!K6</f>
        <v>Snížení energetické náročnosti DPS 2 - Kotelna</v>
      </c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7"/>
      <c r="R6" s="26"/>
    </row>
    <row r="7" spans="1:66" s="1" customFormat="1" ht="32.85" customHeight="1">
      <c r="B7" s="34"/>
      <c r="C7" s="35"/>
      <c r="D7" s="30" t="s">
        <v>111</v>
      </c>
      <c r="E7" s="35"/>
      <c r="F7" s="226" t="s">
        <v>808</v>
      </c>
      <c r="G7" s="243"/>
      <c r="H7" s="243"/>
      <c r="I7" s="243"/>
      <c r="J7" s="243"/>
      <c r="K7" s="243"/>
      <c r="L7" s="243"/>
      <c r="M7" s="243"/>
      <c r="N7" s="243"/>
      <c r="O7" s="243"/>
      <c r="P7" s="243"/>
      <c r="Q7" s="35"/>
      <c r="R7" s="36"/>
    </row>
    <row r="8" spans="1:66" s="1" customFormat="1" ht="14.45" customHeight="1">
      <c r="B8" s="34"/>
      <c r="C8" s="35"/>
      <c r="D8" s="31" t="s">
        <v>19</v>
      </c>
      <c r="E8" s="35"/>
      <c r="F8" s="29" t="s">
        <v>5</v>
      </c>
      <c r="G8" s="35"/>
      <c r="H8" s="35"/>
      <c r="I8" s="35"/>
      <c r="J8" s="35"/>
      <c r="K8" s="35"/>
      <c r="L8" s="35"/>
      <c r="M8" s="31" t="s">
        <v>20</v>
      </c>
      <c r="N8" s="35"/>
      <c r="O8" s="29" t="s">
        <v>5</v>
      </c>
      <c r="P8" s="35"/>
      <c r="Q8" s="35"/>
      <c r="R8" s="36"/>
    </row>
    <row r="9" spans="1:66" s="1" customFormat="1" ht="14.45" customHeight="1">
      <c r="B9" s="34"/>
      <c r="C9" s="35"/>
      <c r="D9" s="31" t="s">
        <v>21</v>
      </c>
      <c r="E9" s="35"/>
      <c r="F9" s="29" t="s">
        <v>22</v>
      </c>
      <c r="G9" s="35"/>
      <c r="H9" s="35"/>
      <c r="I9" s="35"/>
      <c r="J9" s="35"/>
      <c r="K9" s="35"/>
      <c r="L9" s="35"/>
      <c r="M9" s="31" t="s">
        <v>23</v>
      </c>
      <c r="N9" s="35"/>
      <c r="O9" s="246" t="str">
        <f>'Rekapitulace stavby'!AN8</f>
        <v>9. 6. 2018</v>
      </c>
      <c r="P9" s="246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31" t="s">
        <v>25</v>
      </c>
      <c r="E11" s="35"/>
      <c r="F11" s="35"/>
      <c r="G11" s="35"/>
      <c r="H11" s="35"/>
      <c r="I11" s="35"/>
      <c r="J11" s="35"/>
      <c r="K11" s="35"/>
      <c r="L11" s="35"/>
      <c r="M11" s="31" t="s">
        <v>26</v>
      </c>
      <c r="N11" s="35"/>
      <c r="O11" s="225" t="s">
        <v>5</v>
      </c>
      <c r="P11" s="225"/>
      <c r="Q11" s="35"/>
      <c r="R11" s="36"/>
    </row>
    <row r="12" spans="1:66" s="1" customFormat="1" ht="18" customHeight="1">
      <c r="B12" s="34"/>
      <c r="C12" s="35"/>
      <c r="D12" s="35"/>
      <c r="E12" s="29" t="s">
        <v>27</v>
      </c>
      <c r="F12" s="35"/>
      <c r="G12" s="35"/>
      <c r="H12" s="35"/>
      <c r="I12" s="35"/>
      <c r="J12" s="35"/>
      <c r="K12" s="35"/>
      <c r="L12" s="35"/>
      <c r="M12" s="31" t="s">
        <v>28</v>
      </c>
      <c r="N12" s="35"/>
      <c r="O12" s="225" t="s">
        <v>5</v>
      </c>
      <c r="P12" s="225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31" t="s">
        <v>29</v>
      </c>
      <c r="E14" s="35"/>
      <c r="F14" s="35"/>
      <c r="G14" s="35"/>
      <c r="H14" s="35"/>
      <c r="I14" s="35"/>
      <c r="J14" s="35"/>
      <c r="K14" s="35"/>
      <c r="L14" s="35"/>
      <c r="M14" s="31" t="s">
        <v>26</v>
      </c>
      <c r="N14" s="35"/>
      <c r="O14" s="225" t="str">
        <f>IF('Rekapitulace stavby'!AN13="","",'Rekapitulace stavby'!AN13)</f>
        <v/>
      </c>
      <c r="P14" s="225"/>
      <c r="Q14" s="35"/>
      <c r="R14" s="36"/>
    </row>
    <row r="15" spans="1:66" s="1" customFormat="1" ht="18" customHeight="1">
      <c r="B15" s="34"/>
      <c r="C15" s="35"/>
      <c r="D15" s="35"/>
      <c r="E15" s="29" t="str">
        <f>IF('Rekapitulace stavby'!E14="","",'Rekapitulace stavby'!E14)</f>
        <v xml:space="preserve"> </v>
      </c>
      <c r="F15" s="35"/>
      <c r="G15" s="35"/>
      <c r="H15" s="35"/>
      <c r="I15" s="35"/>
      <c r="J15" s="35"/>
      <c r="K15" s="35"/>
      <c r="L15" s="35"/>
      <c r="M15" s="31" t="s">
        <v>28</v>
      </c>
      <c r="N15" s="35"/>
      <c r="O15" s="225" t="str">
        <f>IF('Rekapitulace stavby'!AN14="","",'Rekapitulace stavby'!AN14)</f>
        <v/>
      </c>
      <c r="P15" s="225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31" t="s">
        <v>31</v>
      </c>
      <c r="E17" s="35"/>
      <c r="F17" s="35"/>
      <c r="G17" s="35"/>
      <c r="H17" s="35"/>
      <c r="I17" s="35"/>
      <c r="J17" s="35"/>
      <c r="K17" s="35"/>
      <c r="L17" s="35"/>
      <c r="M17" s="31" t="s">
        <v>26</v>
      </c>
      <c r="N17" s="35"/>
      <c r="O17" s="225" t="s">
        <v>5</v>
      </c>
      <c r="P17" s="225"/>
      <c r="Q17" s="35"/>
      <c r="R17" s="36"/>
    </row>
    <row r="18" spans="2:18" s="1" customFormat="1" ht="18" customHeight="1">
      <c r="B18" s="34"/>
      <c r="C18" s="35"/>
      <c r="D18" s="35"/>
      <c r="E18" s="29" t="s">
        <v>32</v>
      </c>
      <c r="F18" s="35"/>
      <c r="G18" s="35"/>
      <c r="H18" s="35"/>
      <c r="I18" s="35"/>
      <c r="J18" s="35"/>
      <c r="K18" s="35"/>
      <c r="L18" s="35"/>
      <c r="M18" s="31" t="s">
        <v>28</v>
      </c>
      <c r="N18" s="35"/>
      <c r="O18" s="225" t="s">
        <v>5</v>
      </c>
      <c r="P18" s="225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31" t="s">
        <v>34</v>
      </c>
      <c r="E20" s="35"/>
      <c r="F20" s="35"/>
      <c r="G20" s="35"/>
      <c r="H20" s="35"/>
      <c r="I20" s="35"/>
      <c r="J20" s="35"/>
      <c r="K20" s="35"/>
      <c r="L20" s="35"/>
      <c r="M20" s="31" t="s">
        <v>26</v>
      </c>
      <c r="N20" s="35"/>
      <c r="O20" s="225" t="s">
        <v>5</v>
      </c>
      <c r="P20" s="225"/>
      <c r="Q20" s="35"/>
      <c r="R20" s="36"/>
    </row>
    <row r="21" spans="2:18" s="1" customFormat="1" ht="18" customHeight="1">
      <c r="B21" s="34"/>
      <c r="C21" s="35"/>
      <c r="D21" s="35"/>
      <c r="E21" s="29" t="s">
        <v>35</v>
      </c>
      <c r="F21" s="35"/>
      <c r="G21" s="35"/>
      <c r="H21" s="35"/>
      <c r="I21" s="35"/>
      <c r="J21" s="35"/>
      <c r="K21" s="35"/>
      <c r="L21" s="35"/>
      <c r="M21" s="31" t="s">
        <v>28</v>
      </c>
      <c r="N21" s="35"/>
      <c r="O21" s="225" t="s">
        <v>5</v>
      </c>
      <c r="P21" s="225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31" t="s">
        <v>36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>
      <c r="B24" s="34"/>
      <c r="C24" s="35"/>
      <c r="D24" s="35"/>
      <c r="E24" s="227" t="s">
        <v>5</v>
      </c>
      <c r="F24" s="227"/>
      <c r="G24" s="227"/>
      <c r="H24" s="227"/>
      <c r="I24" s="227"/>
      <c r="J24" s="227"/>
      <c r="K24" s="227"/>
      <c r="L24" s="227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05" t="s">
        <v>113</v>
      </c>
      <c r="E27" s="35"/>
      <c r="F27" s="35"/>
      <c r="G27" s="35"/>
      <c r="H27" s="35"/>
      <c r="I27" s="35"/>
      <c r="J27" s="35"/>
      <c r="K27" s="35"/>
      <c r="L27" s="35"/>
      <c r="M27" s="202">
        <f>N88</f>
        <v>0</v>
      </c>
      <c r="N27" s="202"/>
      <c r="O27" s="202"/>
      <c r="P27" s="202"/>
      <c r="Q27" s="35"/>
      <c r="R27" s="36"/>
    </row>
    <row r="28" spans="2:18" s="1" customFormat="1" ht="14.45" customHeight="1">
      <c r="B28" s="34"/>
      <c r="C28" s="35"/>
      <c r="D28" s="33" t="s">
        <v>114</v>
      </c>
      <c r="E28" s="35"/>
      <c r="F28" s="35"/>
      <c r="G28" s="35"/>
      <c r="H28" s="35"/>
      <c r="I28" s="35"/>
      <c r="J28" s="35"/>
      <c r="K28" s="35"/>
      <c r="L28" s="35"/>
      <c r="M28" s="202">
        <f>N102</f>
        <v>0</v>
      </c>
      <c r="N28" s="202"/>
      <c r="O28" s="202"/>
      <c r="P28" s="202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06" t="s">
        <v>39</v>
      </c>
      <c r="E30" s="35"/>
      <c r="F30" s="35"/>
      <c r="G30" s="35"/>
      <c r="H30" s="35"/>
      <c r="I30" s="35"/>
      <c r="J30" s="35"/>
      <c r="K30" s="35"/>
      <c r="L30" s="35"/>
      <c r="M30" s="261">
        <f>ROUND(M27+M28,2)</f>
        <v>0</v>
      </c>
      <c r="N30" s="243"/>
      <c r="O30" s="243"/>
      <c r="P30" s="243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40</v>
      </c>
      <c r="E32" s="41" t="s">
        <v>41</v>
      </c>
      <c r="F32" s="42">
        <v>0.21</v>
      </c>
      <c r="G32" s="107" t="s">
        <v>42</v>
      </c>
      <c r="H32" s="258">
        <f>ROUND((SUM(BE102:BE105)+SUM(BE123:BE178)), 2)</f>
        <v>0</v>
      </c>
      <c r="I32" s="243"/>
      <c r="J32" s="243"/>
      <c r="K32" s="35"/>
      <c r="L32" s="35"/>
      <c r="M32" s="258">
        <f>ROUND(ROUND((SUM(BE102:BE105)+SUM(BE123:BE178)), 2)*F32, 2)</f>
        <v>0</v>
      </c>
      <c r="N32" s="243"/>
      <c r="O32" s="243"/>
      <c r="P32" s="243"/>
      <c r="Q32" s="35"/>
      <c r="R32" s="36"/>
    </row>
    <row r="33" spans="2:18" s="1" customFormat="1" ht="14.45" customHeight="1">
      <c r="B33" s="34"/>
      <c r="C33" s="35"/>
      <c r="D33" s="35"/>
      <c r="E33" s="41" t="s">
        <v>43</v>
      </c>
      <c r="F33" s="42">
        <v>0.15</v>
      </c>
      <c r="G33" s="107" t="s">
        <v>42</v>
      </c>
      <c r="H33" s="258">
        <f>ROUND((SUM(BF102:BF105)+SUM(BF123:BF178)), 2)</f>
        <v>0</v>
      </c>
      <c r="I33" s="243"/>
      <c r="J33" s="243"/>
      <c r="K33" s="35"/>
      <c r="L33" s="35"/>
      <c r="M33" s="258">
        <f>ROUND(ROUND((SUM(BF102:BF105)+SUM(BF123:BF178)), 2)*F33, 2)</f>
        <v>0</v>
      </c>
      <c r="N33" s="243"/>
      <c r="O33" s="243"/>
      <c r="P33" s="243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44</v>
      </c>
      <c r="F34" s="42">
        <v>0.21</v>
      </c>
      <c r="G34" s="107" t="s">
        <v>42</v>
      </c>
      <c r="H34" s="258">
        <f>ROUND((SUM(BG102:BG105)+SUM(BG123:BG178)), 2)</f>
        <v>0</v>
      </c>
      <c r="I34" s="243"/>
      <c r="J34" s="243"/>
      <c r="K34" s="35"/>
      <c r="L34" s="35"/>
      <c r="M34" s="258">
        <v>0</v>
      </c>
      <c r="N34" s="243"/>
      <c r="O34" s="243"/>
      <c r="P34" s="243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45</v>
      </c>
      <c r="F35" s="42">
        <v>0.15</v>
      </c>
      <c r="G35" s="107" t="s">
        <v>42</v>
      </c>
      <c r="H35" s="258">
        <f>ROUND((SUM(BH102:BH105)+SUM(BH123:BH178)), 2)</f>
        <v>0</v>
      </c>
      <c r="I35" s="243"/>
      <c r="J35" s="243"/>
      <c r="K35" s="35"/>
      <c r="L35" s="35"/>
      <c r="M35" s="258">
        <v>0</v>
      </c>
      <c r="N35" s="243"/>
      <c r="O35" s="243"/>
      <c r="P35" s="243"/>
      <c r="Q35" s="35"/>
      <c r="R35" s="36"/>
    </row>
    <row r="36" spans="2:18" s="1" customFormat="1" ht="14.45" hidden="1" customHeight="1">
      <c r="B36" s="34"/>
      <c r="C36" s="35"/>
      <c r="D36" s="35"/>
      <c r="E36" s="41" t="s">
        <v>46</v>
      </c>
      <c r="F36" s="42">
        <v>0</v>
      </c>
      <c r="G36" s="107" t="s">
        <v>42</v>
      </c>
      <c r="H36" s="258">
        <f>ROUND((SUM(BI102:BI105)+SUM(BI123:BI178)), 2)</f>
        <v>0</v>
      </c>
      <c r="I36" s="243"/>
      <c r="J36" s="243"/>
      <c r="K36" s="35"/>
      <c r="L36" s="35"/>
      <c r="M36" s="258">
        <v>0</v>
      </c>
      <c r="N36" s="243"/>
      <c r="O36" s="243"/>
      <c r="P36" s="243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03"/>
      <c r="D38" s="108" t="s">
        <v>47</v>
      </c>
      <c r="E38" s="74"/>
      <c r="F38" s="74"/>
      <c r="G38" s="109" t="s">
        <v>48</v>
      </c>
      <c r="H38" s="110" t="s">
        <v>49</v>
      </c>
      <c r="I38" s="74"/>
      <c r="J38" s="74"/>
      <c r="K38" s="74"/>
      <c r="L38" s="259">
        <f>SUM(M30:M36)</f>
        <v>0</v>
      </c>
      <c r="M38" s="259"/>
      <c r="N38" s="259"/>
      <c r="O38" s="259"/>
      <c r="P38" s="260"/>
      <c r="Q38" s="103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>
      <c r="B41" s="25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6"/>
    </row>
    <row r="42" spans="2:18">
      <c r="B42" s="25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6"/>
    </row>
    <row r="43" spans="2:18">
      <c r="B43" s="25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6"/>
    </row>
    <row r="44" spans="2:18">
      <c r="B44" s="25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6"/>
    </row>
    <row r="45" spans="2:18">
      <c r="B45" s="25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6"/>
    </row>
    <row r="46" spans="2:18">
      <c r="B46" s="25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6"/>
    </row>
    <row r="47" spans="2:18">
      <c r="B47" s="25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6"/>
    </row>
    <row r="48" spans="2:18">
      <c r="B48" s="25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6"/>
    </row>
    <row r="49" spans="2:18">
      <c r="B49" s="25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6"/>
    </row>
    <row r="50" spans="2:18" s="1" customFormat="1" ht="15">
      <c r="B50" s="34"/>
      <c r="C50" s="35"/>
      <c r="D50" s="49" t="s">
        <v>50</v>
      </c>
      <c r="E50" s="50"/>
      <c r="F50" s="50"/>
      <c r="G50" s="50"/>
      <c r="H50" s="51"/>
      <c r="I50" s="35"/>
      <c r="J50" s="49" t="s">
        <v>51</v>
      </c>
      <c r="K50" s="50"/>
      <c r="L50" s="50"/>
      <c r="M50" s="50"/>
      <c r="N50" s="50"/>
      <c r="O50" s="50"/>
      <c r="P50" s="51"/>
      <c r="Q50" s="35"/>
      <c r="R50" s="36"/>
    </row>
    <row r="51" spans="2:18">
      <c r="B51" s="25"/>
      <c r="C51" s="27"/>
      <c r="D51" s="52"/>
      <c r="E51" s="27"/>
      <c r="F51" s="27"/>
      <c r="G51" s="27"/>
      <c r="H51" s="53"/>
      <c r="I51" s="27"/>
      <c r="J51" s="52"/>
      <c r="K51" s="27"/>
      <c r="L51" s="27"/>
      <c r="M51" s="27"/>
      <c r="N51" s="27"/>
      <c r="O51" s="27"/>
      <c r="P51" s="53"/>
      <c r="Q51" s="27"/>
      <c r="R51" s="26"/>
    </row>
    <row r="52" spans="2:18">
      <c r="B52" s="25"/>
      <c r="C52" s="27"/>
      <c r="D52" s="52"/>
      <c r="E52" s="27"/>
      <c r="F52" s="27"/>
      <c r="G52" s="27"/>
      <c r="H52" s="53"/>
      <c r="I52" s="27"/>
      <c r="J52" s="52"/>
      <c r="K52" s="27"/>
      <c r="L52" s="27"/>
      <c r="M52" s="27"/>
      <c r="N52" s="27"/>
      <c r="O52" s="27"/>
      <c r="P52" s="53"/>
      <c r="Q52" s="27"/>
      <c r="R52" s="26"/>
    </row>
    <row r="53" spans="2:18">
      <c r="B53" s="25"/>
      <c r="C53" s="27"/>
      <c r="D53" s="52"/>
      <c r="E53" s="27"/>
      <c r="F53" s="27"/>
      <c r="G53" s="27"/>
      <c r="H53" s="53"/>
      <c r="I53" s="27"/>
      <c r="J53" s="52"/>
      <c r="K53" s="27"/>
      <c r="L53" s="27"/>
      <c r="M53" s="27"/>
      <c r="N53" s="27"/>
      <c r="O53" s="27"/>
      <c r="P53" s="53"/>
      <c r="Q53" s="27"/>
      <c r="R53" s="26"/>
    </row>
    <row r="54" spans="2:18">
      <c r="B54" s="25"/>
      <c r="C54" s="27"/>
      <c r="D54" s="52"/>
      <c r="E54" s="27"/>
      <c r="F54" s="27"/>
      <c r="G54" s="27"/>
      <c r="H54" s="53"/>
      <c r="I54" s="27"/>
      <c r="J54" s="52"/>
      <c r="K54" s="27"/>
      <c r="L54" s="27"/>
      <c r="M54" s="27"/>
      <c r="N54" s="27"/>
      <c r="O54" s="27"/>
      <c r="P54" s="53"/>
      <c r="Q54" s="27"/>
      <c r="R54" s="26"/>
    </row>
    <row r="55" spans="2:18">
      <c r="B55" s="25"/>
      <c r="C55" s="27"/>
      <c r="D55" s="52"/>
      <c r="E55" s="27"/>
      <c r="F55" s="27"/>
      <c r="G55" s="27"/>
      <c r="H55" s="53"/>
      <c r="I55" s="27"/>
      <c r="J55" s="52"/>
      <c r="K55" s="27"/>
      <c r="L55" s="27"/>
      <c r="M55" s="27"/>
      <c r="N55" s="27"/>
      <c r="O55" s="27"/>
      <c r="P55" s="53"/>
      <c r="Q55" s="27"/>
      <c r="R55" s="26"/>
    </row>
    <row r="56" spans="2:18">
      <c r="B56" s="25"/>
      <c r="C56" s="27"/>
      <c r="D56" s="52"/>
      <c r="E56" s="27"/>
      <c r="F56" s="27"/>
      <c r="G56" s="27"/>
      <c r="H56" s="53"/>
      <c r="I56" s="27"/>
      <c r="J56" s="52"/>
      <c r="K56" s="27"/>
      <c r="L56" s="27"/>
      <c r="M56" s="27"/>
      <c r="N56" s="27"/>
      <c r="O56" s="27"/>
      <c r="P56" s="53"/>
      <c r="Q56" s="27"/>
      <c r="R56" s="26"/>
    </row>
    <row r="57" spans="2:18">
      <c r="B57" s="25"/>
      <c r="C57" s="27"/>
      <c r="D57" s="52"/>
      <c r="E57" s="27"/>
      <c r="F57" s="27"/>
      <c r="G57" s="27"/>
      <c r="H57" s="53"/>
      <c r="I57" s="27"/>
      <c r="J57" s="52"/>
      <c r="K57" s="27"/>
      <c r="L57" s="27"/>
      <c r="M57" s="27"/>
      <c r="N57" s="27"/>
      <c r="O57" s="27"/>
      <c r="P57" s="53"/>
      <c r="Q57" s="27"/>
      <c r="R57" s="26"/>
    </row>
    <row r="58" spans="2:18">
      <c r="B58" s="25"/>
      <c r="C58" s="27"/>
      <c r="D58" s="52"/>
      <c r="E58" s="27"/>
      <c r="F58" s="27"/>
      <c r="G58" s="27"/>
      <c r="H58" s="53"/>
      <c r="I58" s="27"/>
      <c r="J58" s="52"/>
      <c r="K58" s="27"/>
      <c r="L58" s="27"/>
      <c r="M58" s="27"/>
      <c r="N58" s="27"/>
      <c r="O58" s="27"/>
      <c r="P58" s="53"/>
      <c r="Q58" s="27"/>
      <c r="R58" s="26"/>
    </row>
    <row r="59" spans="2:18" s="1" customFormat="1" ht="15">
      <c r="B59" s="34"/>
      <c r="C59" s="35"/>
      <c r="D59" s="54" t="s">
        <v>52</v>
      </c>
      <c r="E59" s="55"/>
      <c r="F59" s="55"/>
      <c r="G59" s="56" t="s">
        <v>53</v>
      </c>
      <c r="H59" s="57"/>
      <c r="I59" s="35"/>
      <c r="J59" s="54" t="s">
        <v>52</v>
      </c>
      <c r="K59" s="55"/>
      <c r="L59" s="55"/>
      <c r="M59" s="55"/>
      <c r="N59" s="56" t="s">
        <v>53</v>
      </c>
      <c r="O59" s="55"/>
      <c r="P59" s="57"/>
      <c r="Q59" s="35"/>
      <c r="R59" s="36"/>
    </row>
    <row r="60" spans="2:18">
      <c r="B60" s="25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6"/>
    </row>
    <row r="61" spans="2:18" s="1" customFormat="1" ht="15">
      <c r="B61" s="34"/>
      <c r="C61" s="35"/>
      <c r="D61" s="49" t="s">
        <v>54</v>
      </c>
      <c r="E61" s="50"/>
      <c r="F61" s="50"/>
      <c r="G61" s="50"/>
      <c r="H61" s="51"/>
      <c r="I61" s="35"/>
      <c r="J61" s="49" t="s">
        <v>55</v>
      </c>
      <c r="K61" s="50"/>
      <c r="L61" s="50"/>
      <c r="M61" s="50"/>
      <c r="N61" s="50"/>
      <c r="O61" s="50"/>
      <c r="P61" s="51"/>
      <c r="Q61" s="35"/>
      <c r="R61" s="36"/>
    </row>
    <row r="62" spans="2:18">
      <c r="B62" s="25"/>
      <c r="C62" s="27"/>
      <c r="D62" s="52"/>
      <c r="E62" s="27"/>
      <c r="F62" s="27"/>
      <c r="G62" s="27"/>
      <c r="H62" s="53"/>
      <c r="I62" s="27"/>
      <c r="J62" s="52"/>
      <c r="K62" s="27"/>
      <c r="L62" s="27"/>
      <c r="M62" s="27"/>
      <c r="N62" s="27"/>
      <c r="O62" s="27"/>
      <c r="P62" s="53"/>
      <c r="Q62" s="27"/>
      <c r="R62" s="26"/>
    </row>
    <row r="63" spans="2:18">
      <c r="B63" s="25"/>
      <c r="C63" s="27"/>
      <c r="D63" s="52"/>
      <c r="E63" s="27"/>
      <c r="F63" s="27"/>
      <c r="G63" s="27"/>
      <c r="H63" s="53"/>
      <c r="I63" s="27"/>
      <c r="J63" s="52"/>
      <c r="K63" s="27"/>
      <c r="L63" s="27"/>
      <c r="M63" s="27"/>
      <c r="N63" s="27"/>
      <c r="O63" s="27"/>
      <c r="P63" s="53"/>
      <c r="Q63" s="27"/>
      <c r="R63" s="26"/>
    </row>
    <row r="64" spans="2:18">
      <c r="B64" s="25"/>
      <c r="C64" s="27"/>
      <c r="D64" s="52"/>
      <c r="E64" s="27"/>
      <c r="F64" s="27"/>
      <c r="G64" s="27"/>
      <c r="H64" s="53"/>
      <c r="I64" s="27"/>
      <c r="J64" s="52"/>
      <c r="K64" s="27"/>
      <c r="L64" s="27"/>
      <c r="M64" s="27"/>
      <c r="N64" s="27"/>
      <c r="O64" s="27"/>
      <c r="P64" s="53"/>
      <c r="Q64" s="27"/>
      <c r="R64" s="26"/>
    </row>
    <row r="65" spans="2:18">
      <c r="B65" s="25"/>
      <c r="C65" s="27"/>
      <c r="D65" s="52"/>
      <c r="E65" s="27"/>
      <c r="F65" s="27"/>
      <c r="G65" s="27"/>
      <c r="H65" s="53"/>
      <c r="I65" s="27"/>
      <c r="J65" s="52"/>
      <c r="K65" s="27"/>
      <c r="L65" s="27"/>
      <c r="M65" s="27"/>
      <c r="N65" s="27"/>
      <c r="O65" s="27"/>
      <c r="P65" s="53"/>
      <c r="Q65" s="27"/>
      <c r="R65" s="26"/>
    </row>
    <row r="66" spans="2:18">
      <c r="B66" s="25"/>
      <c r="C66" s="27"/>
      <c r="D66" s="52"/>
      <c r="E66" s="27"/>
      <c r="F66" s="27"/>
      <c r="G66" s="27"/>
      <c r="H66" s="53"/>
      <c r="I66" s="27"/>
      <c r="J66" s="52"/>
      <c r="K66" s="27"/>
      <c r="L66" s="27"/>
      <c r="M66" s="27"/>
      <c r="N66" s="27"/>
      <c r="O66" s="27"/>
      <c r="P66" s="53"/>
      <c r="Q66" s="27"/>
      <c r="R66" s="26"/>
    </row>
    <row r="67" spans="2:18">
      <c r="B67" s="25"/>
      <c r="C67" s="27"/>
      <c r="D67" s="52"/>
      <c r="E67" s="27"/>
      <c r="F67" s="27"/>
      <c r="G67" s="27"/>
      <c r="H67" s="53"/>
      <c r="I67" s="27"/>
      <c r="J67" s="52"/>
      <c r="K67" s="27"/>
      <c r="L67" s="27"/>
      <c r="M67" s="27"/>
      <c r="N67" s="27"/>
      <c r="O67" s="27"/>
      <c r="P67" s="53"/>
      <c r="Q67" s="27"/>
      <c r="R67" s="26"/>
    </row>
    <row r="68" spans="2:18">
      <c r="B68" s="25"/>
      <c r="C68" s="27"/>
      <c r="D68" s="52"/>
      <c r="E68" s="27"/>
      <c r="F68" s="27"/>
      <c r="G68" s="27"/>
      <c r="H68" s="53"/>
      <c r="I68" s="27"/>
      <c r="J68" s="52"/>
      <c r="K68" s="27"/>
      <c r="L68" s="27"/>
      <c r="M68" s="27"/>
      <c r="N68" s="27"/>
      <c r="O68" s="27"/>
      <c r="P68" s="53"/>
      <c r="Q68" s="27"/>
      <c r="R68" s="26"/>
    </row>
    <row r="69" spans="2:18">
      <c r="B69" s="25"/>
      <c r="C69" s="27"/>
      <c r="D69" s="52"/>
      <c r="E69" s="27"/>
      <c r="F69" s="27"/>
      <c r="G69" s="27"/>
      <c r="H69" s="53"/>
      <c r="I69" s="27"/>
      <c r="J69" s="52"/>
      <c r="K69" s="27"/>
      <c r="L69" s="27"/>
      <c r="M69" s="27"/>
      <c r="N69" s="27"/>
      <c r="O69" s="27"/>
      <c r="P69" s="53"/>
      <c r="Q69" s="27"/>
      <c r="R69" s="26"/>
    </row>
    <row r="70" spans="2:18" s="1" customFormat="1" ht="15">
      <c r="B70" s="34"/>
      <c r="C70" s="35"/>
      <c r="D70" s="54" t="s">
        <v>52</v>
      </c>
      <c r="E70" s="55"/>
      <c r="F70" s="55"/>
      <c r="G70" s="56" t="s">
        <v>53</v>
      </c>
      <c r="H70" s="57"/>
      <c r="I70" s="35"/>
      <c r="J70" s="54" t="s">
        <v>52</v>
      </c>
      <c r="K70" s="55"/>
      <c r="L70" s="55"/>
      <c r="M70" s="55"/>
      <c r="N70" s="56" t="s">
        <v>53</v>
      </c>
      <c r="O70" s="55"/>
      <c r="P70" s="57"/>
      <c r="Q70" s="35"/>
      <c r="R70" s="36"/>
    </row>
    <row r="71" spans="2:18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>
      <c r="B76" s="34"/>
      <c r="C76" s="216" t="s">
        <v>115</v>
      </c>
      <c r="D76" s="217"/>
      <c r="E76" s="217"/>
      <c r="F76" s="217"/>
      <c r="G76" s="217"/>
      <c r="H76" s="217"/>
      <c r="I76" s="217"/>
      <c r="J76" s="217"/>
      <c r="K76" s="217"/>
      <c r="L76" s="217"/>
      <c r="M76" s="217"/>
      <c r="N76" s="217"/>
      <c r="O76" s="217"/>
      <c r="P76" s="217"/>
      <c r="Q76" s="217"/>
      <c r="R76" s="36"/>
    </row>
    <row r="77" spans="2:18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>
      <c r="B78" s="34"/>
      <c r="C78" s="31" t="s">
        <v>17</v>
      </c>
      <c r="D78" s="35"/>
      <c r="E78" s="35"/>
      <c r="F78" s="244" t="str">
        <f>F6</f>
        <v>Snížení energetické náročnosti DPS 2 - Kotelna</v>
      </c>
      <c r="G78" s="245"/>
      <c r="H78" s="245"/>
      <c r="I78" s="245"/>
      <c r="J78" s="245"/>
      <c r="K78" s="245"/>
      <c r="L78" s="245"/>
      <c r="M78" s="245"/>
      <c r="N78" s="245"/>
      <c r="O78" s="245"/>
      <c r="P78" s="245"/>
      <c r="Q78" s="35"/>
      <c r="R78" s="36"/>
    </row>
    <row r="79" spans="2:18" s="1" customFormat="1" ht="36.950000000000003" customHeight="1">
      <c r="B79" s="34"/>
      <c r="C79" s="68" t="s">
        <v>111</v>
      </c>
      <c r="D79" s="35"/>
      <c r="E79" s="35"/>
      <c r="F79" s="218" t="str">
        <f>F7</f>
        <v>063.5 - d.1.4.1. Stavební úpravy</v>
      </c>
      <c r="G79" s="243"/>
      <c r="H79" s="243"/>
      <c r="I79" s="243"/>
      <c r="J79" s="243"/>
      <c r="K79" s="243"/>
      <c r="L79" s="243"/>
      <c r="M79" s="243"/>
      <c r="N79" s="243"/>
      <c r="O79" s="243"/>
      <c r="P79" s="243"/>
      <c r="Q79" s="35"/>
      <c r="R79" s="36"/>
    </row>
    <row r="80" spans="2:18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47" s="1" customFormat="1" ht="18" customHeight="1">
      <c r="B81" s="34"/>
      <c r="C81" s="31" t="s">
        <v>21</v>
      </c>
      <c r="D81" s="35"/>
      <c r="E81" s="35"/>
      <c r="F81" s="29" t="str">
        <f>F9</f>
        <v>Chelčického 2, Třeboň</v>
      </c>
      <c r="G81" s="35"/>
      <c r="H81" s="35"/>
      <c r="I81" s="35"/>
      <c r="J81" s="35"/>
      <c r="K81" s="31" t="s">
        <v>23</v>
      </c>
      <c r="L81" s="35"/>
      <c r="M81" s="246" t="str">
        <f>IF(O9="","",O9)</f>
        <v>9. 6. 2018</v>
      </c>
      <c r="N81" s="246"/>
      <c r="O81" s="246"/>
      <c r="P81" s="246"/>
      <c r="Q81" s="35"/>
      <c r="R81" s="36"/>
    </row>
    <row r="82" spans="2:47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47" s="1" customFormat="1" ht="15">
      <c r="B83" s="34"/>
      <c r="C83" s="31" t="s">
        <v>25</v>
      </c>
      <c r="D83" s="35"/>
      <c r="E83" s="35"/>
      <c r="F83" s="29" t="str">
        <f>E12</f>
        <v>Město Třeboň</v>
      </c>
      <c r="G83" s="35"/>
      <c r="H83" s="35"/>
      <c r="I83" s="35"/>
      <c r="J83" s="35"/>
      <c r="K83" s="31" t="s">
        <v>31</v>
      </c>
      <c r="L83" s="35"/>
      <c r="M83" s="225" t="str">
        <f>E18</f>
        <v>Josef Princ VVP</v>
      </c>
      <c r="N83" s="225"/>
      <c r="O83" s="225"/>
      <c r="P83" s="225"/>
      <c r="Q83" s="225"/>
      <c r="R83" s="36"/>
    </row>
    <row r="84" spans="2:47" s="1" customFormat="1" ht="14.45" customHeight="1">
      <c r="B84" s="34"/>
      <c r="C84" s="31" t="s">
        <v>29</v>
      </c>
      <c r="D84" s="35"/>
      <c r="E84" s="35"/>
      <c r="F84" s="29" t="str">
        <f>IF(E15="","",E15)</f>
        <v xml:space="preserve"> </v>
      </c>
      <c r="G84" s="35"/>
      <c r="H84" s="35"/>
      <c r="I84" s="35"/>
      <c r="J84" s="35"/>
      <c r="K84" s="31" t="s">
        <v>34</v>
      </c>
      <c r="L84" s="35"/>
      <c r="M84" s="225" t="str">
        <f>E21</f>
        <v>J. Princ</v>
      </c>
      <c r="N84" s="225"/>
      <c r="O84" s="225"/>
      <c r="P84" s="225"/>
      <c r="Q84" s="225"/>
      <c r="R84" s="36"/>
    </row>
    <row r="85" spans="2:47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47" s="1" customFormat="1" ht="29.25" customHeight="1">
      <c r="B86" s="34"/>
      <c r="C86" s="256" t="s">
        <v>116</v>
      </c>
      <c r="D86" s="257"/>
      <c r="E86" s="257"/>
      <c r="F86" s="257"/>
      <c r="G86" s="257"/>
      <c r="H86" s="103"/>
      <c r="I86" s="103"/>
      <c r="J86" s="103"/>
      <c r="K86" s="103"/>
      <c r="L86" s="103"/>
      <c r="M86" s="103"/>
      <c r="N86" s="256" t="s">
        <v>117</v>
      </c>
      <c r="O86" s="257"/>
      <c r="P86" s="257"/>
      <c r="Q86" s="257"/>
      <c r="R86" s="36"/>
    </row>
    <row r="87" spans="2:47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47" s="1" customFormat="1" ht="29.25" customHeight="1">
      <c r="B88" s="34"/>
      <c r="C88" s="111" t="s">
        <v>118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194">
        <f>N123</f>
        <v>0</v>
      </c>
      <c r="O88" s="252"/>
      <c r="P88" s="252"/>
      <c r="Q88" s="252"/>
      <c r="R88" s="36"/>
      <c r="AU88" s="21" t="s">
        <v>119</v>
      </c>
    </row>
    <row r="89" spans="2:47" s="6" customFormat="1" ht="24.95" customHeight="1">
      <c r="B89" s="112"/>
      <c r="C89" s="113"/>
      <c r="D89" s="114" t="s">
        <v>809</v>
      </c>
      <c r="E89" s="113"/>
      <c r="F89" s="113"/>
      <c r="G89" s="113"/>
      <c r="H89" s="113"/>
      <c r="I89" s="113"/>
      <c r="J89" s="113"/>
      <c r="K89" s="113"/>
      <c r="L89" s="113"/>
      <c r="M89" s="113"/>
      <c r="N89" s="231">
        <f>N124</f>
        <v>0</v>
      </c>
      <c r="O89" s="249"/>
      <c r="P89" s="249"/>
      <c r="Q89" s="249"/>
      <c r="R89" s="115"/>
    </row>
    <row r="90" spans="2:47" s="7" customFormat="1" ht="19.899999999999999" customHeight="1">
      <c r="B90" s="116"/>
      <c r="C90" s="117"/>
      <c r="D90" s="118" t="s">
        <v>810</v>
      </c>
      <c r="E90" s="117"/>
      <c r="F90" s="117"/>
      <c r="G90" s="117"/>
      <c r="H90" s="117"/>
      <c r="I90" s="117"/>
      <c r="J90" s="117"/>
      <c r="K90" s="117"/>
      <c r="L90" s="117"/>
      <c r="M90" s="117"/>
      <c r="N90" s="250">
        <f>N125</f>
        <v>0</v>
      </c>
      <c r="O90" s="251"/>
      <c r="P90" s="251"/>
      <c r="Q90" s="251"/>
      <c r="R90" s="119"/>
    </row>
    <row r="91" spans="2:47" s="7" customFormat="1" ht="19.899999999999999" customHeight="1">
      <c r="B91" s="116"/>
      <c r="C91" s="117"/>
      <c r="D91" s="118" t="s">
        <v>811</v>
      </c>
      <c r="E91" s="117"/>
      <c r="F91" s="117"/>
      <c r="G91" s="117"/>
      <c r="H91" s="117"/>
      <c r="I91" s="117"/>
      <c r="J91" s="117"/>
      <c r="K91" s="117"/>
      <c r="L91" s="117"/>
      <c r="M91" s="117"/>
      <c r="N91" s="250">
        <f>N134</f>
        <v>0</v>
      </c>
      <c r="O91" s="251"/>
      <c r="P91" s="251"/>
      <c r="Q91" s="251"/>
      <c r="R91" s="119"/>
    </row>
    <row r="92" spans="2:47" s="7" customFormat="1" ht="19.899999999999999" customHeight="1">
      <c r="B92" s="116"/>
      <c r="C92" s="117"/>
      <c r="D92" s="118" t="s">
        <v>812</v>
      </c>
      <c r="E92" s="117"/>
      <c r="F92" s="117"/>
      <c r="G92" s="117"/>
      <c r="H92" s="117"/>
      <c r="I92" s="117"/>
      <c r="J92" s="117"/>
      <c r="K92" s="117"/>
      <c r="L92" s="117"/>
      <c r="M92" s="117"/>
      <c r="N92" s="250">
        <f>N141</f>
        <v>0</v>
      </c>
      <c r="O92" s="251"/>
      <c r="P92" s="251"/>
      <c r="Q92" s="251"/>
      <c r="R92" s="119"/>
    </row>
    <row r="93" spans="2:47" s="7" customFormat="1" ht="19.899999999999999" customHeight="1">
      <c r="B93" s="116"/>
      <c r="C93" s="117"/>
      <c r="D93" s="118" t="s">
        <v>813</v>
      </c>
      <c r="E93" s="117"/>
      <c r="F93" s="117"/>
      <c r="G93" s="117"/>
      <c r="H93" s="117"/>
      <c r="I93" s="117"/>
      <c r="J93" s="117"/>
      <c r="K93" s="117"/>
      <c r="L93" s="117"/>
      <c r="M93" s="117"/>
      <c r="N93" s="250">
        <f>N145</f>
        <v>0</v>
      </c>
      <c r="O93" s="251"/>
      <c r="P93" s="251"/>
      <c r="Q93" s="251"/>
      <c r="R93" s="119"/>
    </row>
    <row r="94" spans="2:47" s="6" customFormat="1" ht="24.95" customHeight="1">
      <c r="B94" s="112"/>
      <c r="C94" s="113"/>
      <c r="D94" s="114" t="s">
        <v>120</v>
      </c>
      <c r="E94" s="113"/>
      <c r="F94" s="113"/>
      <c r="G94" s="113"/>
      <c r="H94" s="113"/>
      <c r="I94" s="113"/>
      <c r="J94" s="113"/>
      <c r="K94" s="113"/>
      <c r="L94" s="113"/>
      <c r="M94" s="113"/>
      <c r="N94" s="231">
        <f>N147</f>
        <v>0</v>
      </c>
      <c r="O94" s="249"/>
      <c r="P94" s="249"/>
      <c r="Q94" s="249"/>
      <c r="R94" s="115"/>
    </row>
    <row r="95" spans="2:47" s="7" customFormat="1" ht="19.899999999999999" customHeight="1">
      <c r="B95" s="116"/>
      <c r="C95" s="117"/>
      <c r="D95" s="118" t="s">
        <v>388</v>
      </c>
      <c r="E95" s="117"/>
      <c r="F95" s="117"/>
      <c r="G95" s="117"/>
      <c r="H95" s="117"/>
      <c r="I95" s="117"/>
      <c r="J95" s="117"/>
      <c r="K95" s="117"/>
      <c r="L95" s="117"/>
      <c r="M95" s="117"/>
      <c r="N95" s="250">
        <f>N148</f>
        <v>0</v>
      </c>
      <c r="O95" s="251"/>
      <c r="P95" s="251"/>
      <c r="Q95" s="251"/>
      <c r="R95" s="119"/>
    </row>
    <row r="96" spans="2:47" s="7" customFormat="1" ht="19.899999999999999" customHeight="1">
      <c r="B96" s="116"/>
      <c r="C96" s="117"/>
      <c r="D96" s="118" t="s">
        <v>814</v>
      </c>
      <c r="E96" s="117"/>
      <c r="F96" s="117"/>
      <c r="G96" s="117"/>
      <c r="H96" s="117"/>
      <c r="I96" s="117"/>
      <c r="J96" s="117"/>
      <c r="K96" s="117"/>
      <c r="L96" s="117"/>
      <c r="M96" s="117"/>
      <c r="N96" s="250">
        <f>N156</f>
        <v>0</v>
      </c>
      <c r="O96" s="251"/>
      <c r="P96" s="251"/>
      <c r="Q96" s="251"/>
      <c r="R96" s="119"/>
    </row>
    <row r="97" spans="2:65" s="7" customFormat="1" ht="19.899999999999999" customHeight="1">
      <c r="B97" s="116"/>
      <c r="C97" s="117"/>
      <c r="D97" s="118" t="s">
        <v>815</v>
      </c>
      <c r="E97" s="117"/>
      <c r="F97" s="117"/>
      <c r="G97" s="117"/>
      <c r="H97" s="117"/>
      <c r="I97" s="117"/>
      <c r="J97" s="117"/>
      <c r="K97" s="117"/>
      <c r="L97" s="117"/>
      <c r="M97" s="117"/>
      <c r="N97" s="250">
        <f>N161</f>
        <v>0</v>
      </c>
      <c r="O97" s="251"/>
      <c r="P97" s="251"/>
      <c r="Q97" s="251"/>
      <c r="R97" s="119"/>
    </row>
    <row r="98" spans="2:65" s="7" customFormat="1" ht="19.899999999999999" customHeight="1">
      <c r="B98" s="116"/>
      <c r="C98" s="117"/>
      <c r="D98" s="118" t="s">
        <v>816</v>
      </c>
      <c r="E98" s="117"/>
      <c r="F98" s="117"/>
      <c r="G98" s="117"/>
      <c r="H98" s="117"/>
      <c r="I98" s="117"/>
      <c r="J98" s="117"/>
      <c r="K98" s="117"/>
      <c r="L98" s="117"/>
      <c r="M98" s="117"/>
      <c r="N98" s="250">
        <f>N164</f>
        <v>0</v>
      </c>
      <c r="O98" s="251"/>
      <c r="P98" s="251"/>
      <c r="Q98" s="251"/>
      <c r="R98" s="119"/>
    </row>
    <row r="99" spans="2:65" s="7" customFormat="1" ht="19.899999999999999" customHeight="1">
      <c r="B99" s="116"/>
      <c r="C99" s="117"/>
      <c r="D99" s="118" t="s">
        <v>320</v>
      </c>
      <c r="E99" s="117"/>
      <c r="F99" s="117"/>
      <c r="G99" s="117"/>
      <c r="H99" s="117"/>
      <c r="I99" s="117"/>
      <c r="J99" s="117"/>
      <c r="K99" s="117"/>
      <c r="L99" s="117"/>
      <c r="M99" s="117"/>
      <c r="N99" s="250">
        <f>N172</f>
        <v>0</v>
      </c>
      <c r="O99" s="251"/>
      <c r="P99" s="251"/>
      <c r="Q99" s="251"/>
      <c r="R99" s="119"/>
    </row>
    <row r="100" spans="2:65" s="7" customFormat="1" ht="19.899999999999999" customHeight="1">
      <c r="B100" s="116"/>
      <c r="C100" s="117"/>
      <c r="D100" s="118" t="s">
        <v>817</v>
      </c>
      <c r="E100" s="117"/>
      <c r="F100" s="117"/>
      <c r="G100" s="117"/>
      <c r="H100" s="117"/>
      <c r="I100" s="117"/>
      <c r="J100" s="117"/>
      <c r="K100" s="117"/>
      <c r="L100" s="117"/>
      <c r="M100" s="117"/>
      <c r="N100" s="250">
        <f>N176</f>
        <v>0</v>
      </c>
      <c r="O100" s="251"/>
      <c r="P100" s="251"/>
      <c r="Q100" s="251"/>
      <c r="R100" s="119"/>
    </row>
    <row r="101" spans="2:65" s="1" customFormat="1" ht="21.75" customHeight="1"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6"/>
    </row>
    <row r="102" spans="2:65" s="1" customFormat="1" ht="29.25" customHeight="1">
      <c r="B102" s="34"/>
      <c r="C102" s="111" t="s">
        <v>124</v>
      </c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252">
        <f>ROUND(N103+N104,2)</f>
        <v>0</v>
      </c>
      <c r="O102" s="253"/>
      <c r="P102" s="253"/>
      <c r="Q102" s="253"/>
      <c r="R102" s="36"/>
      <c r="T102" s="120"/>
      <c r="U102" s="121" t="s">
        <v>40</v>
      </c>
    </row>
    <row r="103" spans="2:65" s="1" customFormat="1" ht="18" customHeight="1">
      <c r="B103" s="122"/>
      <c r="C103" s="123"/>
      <c r="D103" s="254" t="s">
        <v>125</v>
      </c>
      <c r="E103" s="254"/>
      <c r="F103" s="254"/>
      <c r="G103" s="254"/>
      <c r="H103" s="254"/>
      <c r="I103" s="123"/>
      <c r="J103" s="123"/>
      <c r="K103" s="123"/>
      <c r="L103" s="123"/>
      <c r="M103" s="123"/>
      <c r="N103" s="255">
        <f>N88*0.023</f>
        <v>0</v>
      </c>
      <c r="O103" s="255"/>
      <c r="P103" s="255"/>
      <c r="Q103" s="255"/>
      <c r="R103" s="124"/>
      <c r="S103" s="125"/>
      <c r="T103" s="126"/>
      <c r="U103" s="127" t="s">
        <v>43</v>
      </c>
      <c r="V103" s="125"/>
      <c r="W103" s="125"/>
      <c r="X103" s="125"/>
      <c r="Y103" s="125"/>
      <c r="Z103" s="125"/>
      <c r="AA103" s="125"/>
      <c r="AB103" s="125"/>
      <c r="AC103" s="125"/>
      <c r="AD103" s="125"/>
      <c r="AE103" s="125"/>
      <c r="AF103" s="125"/>
      <c r="AG103" s="125"/>
      <c r="AH103" s="125"/>
      <c r="AI103" s="125"/>
      <c r="AJ103" s="125"/>
      <c r="AK103" s="125"/>
      <c r="AL103" s="125"/>
      <c r="AM103" s="125"/>
      <c r="AN103" s="125"/>
      <c r="AO103" s="125"/>
      <c r="AP103" s="125"/>
      <c r="AQ103" s="125"/>
      <c r="AR103" s="125"/>
      <c r="AS103" s="125"/>
      <c r="AT103" s="125"/>
      <c r="AU103" s="125"/>
      <c r="AV103" s="125"/>
      <c r="AW103" s="125"/>
      <c r="AX103" s="125"/>
      <c r="AY103" s="128" t="s">
        <v>126</v>
      </c>
      <c r="AZ103" s="125"/>
      <c r="BA103" s="125"/>
      <c r="BB103" s="125"/>
      <c r="BC103" s="125"/>
      <c r="BD103" s="125"/>
      <c r="BE103" s="129">
        <f>IF(U103="základní",N103,0)</f>
        <v>0</v>
      </c>
      <c r="BF103" s="129">
        <f>IF(U103="snížená",N103,0)</f>
        <v>0</v>
      </c>
      <c r="BG103" s="129">
        <f>IF(U103="zákl. přenesená",N103,0)</f>
        <v>0</v>
      </c>
      <c r="BH103" s="129">
        <f>IF(U103="sníž. přenesená",N103,0)</f>
        <v>0</v>
      </c>
      <c r="BI103" s="129">
        <f>IF(U103="nulová",N103,0)</f>
        <v>0</v>
      </c>
      <c r="BJ103" s="128" t="s">
        <v>127</v>
      </c>
      <c r="BK103" s="125"/>
      <c r="BL103" s="125"/>
      <c r="BM103" s="125"/>
    </row>
    <row r="104" spans="2:65" s="1" customFormat="1" ht="18" customHeight="1">
      <c r="B104" s="122"/>
      <c r="C104" s="123"/>
      <c r="D104" s="254" t="s">
        <v>128</v>
      </c>
      <c r="E104" s="254"/>
      <c r="F104" s="254"/>
      <c r="G104" s="254"/>
      <c r="H104" s="254"/>
      <c r="I104" s="123"/>
      <c r="J104" s="123"/>
      <c r="K104" s="123"/>
      <c r="L104" s="123"/>
      <c r="M104" s="123"/>
      <c r="N104" s="255">
        <f>N88*0.02</f>
        <v>0</v>
      </c>
      <c r="O104" s="255"/>
      <c r="P104" s="255"/>
      <c r="Q104" s="255"/>
      <c r="R104" s="124"/>
      <c r="S104" s="125"/>
      <c r="T104" s="130"/>
      <c r="U104" s="131" t="s">
        <v>43</v>
      </c>
      <c r="V104" s="125"/>
      <c r="W104" s="125"/>
      <c r="X104" s="125"/>
      <c r="Y104" s="125"/>
      <c r="Z104" s="125"/>
      <c r="AA104" s="125"/>
      <c r="AB104" s="125"/>
      <c r="AC104" s="125"/>
      <c r="AD104" s="125"/>
      <c r="AE104" s="125"/>
      <c r="AF104" s="125"/>
      <c r="AG104" s="125"/>
      <c r="AH104" s="125"/>
      <c r="AI104" s="125"/>
      <c r="AJ104" s="125"/>
      <c r="AK104" s="125"/>
      <c r="AL104" s="125"/>
      <c r="AM104" s="125"/>
      <c r="AN104" s="125"/>
      <c r="AO104" s="125"/>
      <c r="AP104" s="125"/>
      <c r="AQ104" s="125"/>
      <c r="AR104" s="125"/>
      <c r="AS104" s="125"/>
      <c r="AT104" s="125"/>
      <c r="AU104" s="125"/>
      <c r="AV104" s="125"/>
      <c r="AW104" s="125"/>
      <c r="AX104" s="125"/>
      <c r="AY104" s="128" t="s">
        <v>126</v>
      </c>
      <c r="AZ104" s="125"/>
      <c r="BA104" s="125"/>
      <c r="BB104" s="125"/>
      <c r="BC104" s="125"/>
      <c r="BD104" s="125"/>
      <c r="BE104" s="129">
        <f>IF(U104="základní",N104,0)</f>
        <v>0</v>
      </c>
      <c r="BF104" s="129">
        <f>IF(U104="snížená",N104,0)</f>
        <v>0</v>
      </c>
      <c r="BG104" s="129">
        <f>IF(U104="zákl. přenesená",N104,0)</f>
        <v>0</v>
      </c>
      <c r="BH104" s="129">
        <f>IF(U104="sníž. přenesená",N104,0)</f>
        <v>0</v>
      </c>
      <c r="BI104" s="129">
        <f>IF(U104="nulová",N104,0)</f>
        <v>0</v>
      </c>
      <c r="BJ104" s="128" t="s">
        <v>127</v>
      </c>
      <c r="BK104" s="125"/>
      <c r="BL104" s="125"/>
      <c r="BM104" s="125"/>
    </row>
    <row r="105" spans="2:65" s="1" customFormat="1" ht="18" customHeight="1"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6"/>
    </row>
    <row r="106" spans="2:65" s="1" customFormat="1" ht="29.25" customHeight="1">
      <c r="B106" s="34"/>
      <c r="C106" s="102" t="s">
        <v>104</v>
      </c>
      <c r="D106" s="103"/>
      <c r="E106" s="103"/>
      <c r="F106" s="103"/>
      <c r="G106" s="103"/>
      <c r="H106" s="103"/>
      <c r="I106" s="103"/>
      <c r="J106" s="103"/>
      <c r="K106" s="103"/>
      <c r="L106" s="206">
        <f>ROUND(SUM(N88+N102),2)</f>
        <v>0</v>
      </c>
      <c r="M106" s="206"/>
      <c r="N106" s="206"/>
      <c r="O106" s="206"/>
      <c r="P106" s="206"/>
      <c r="Q106" s="206"/>
      <c r="R106" s="36"/>
    </row>
    <row r="107" spans="2:65" s="1" customFormat="1" ht="6.95" customHeight="1">
      <c r="B107" s="58"/>
      <c r="C107" s="59"/>
      <c r="D107" s="59"/>
      <c r="E107" s="59"/>
      <c r="F107" s="5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  <c r="R107" s="60"/>
    </row>
    <row r="111" spans="2:65" s="1" customFormat="1" ht="6.95" customHeight="1">
      <c r="B111" s="61"/>
      <c r="C111" s="62"/>
      <c r="D111" s="62"/>
      <c r="E111" s="62"/>
      <c r="F111" s="62"/>
      <c r="G111" s="62"/>
      <c r="H111" s="62"/>
      <c r="I111" s="62"/>
      <c r="J111" s="62"/>
      <c r="K111" s="62"/>
      <c r="L111" s="62"/>
      <c r="M111" s="62"/>
      <c r="N111" s="62"/>
      <c r="O111" s="62"/>
      <c r="P111" s="62"/>
      <c r="Q111" s="62"/>
      <c r="R111" s="63"/>
    </row>
    <row r="112" spans="2:65" s="1" customFormat="1" ht="36.950000000000003" customHeight="1">
      <c r="B112" s="34"/>
      <c r="C112" s="216" t="s">
        <v>129</v>
      </c>
      <c r="D112" s="243"/>
      <c r="E112" s="243"/>
      <c r="F112" s="243"/>
      <c r="G112" s="243"/>
      <c r="H112" s="243"/>
      <c r="I112" s="243"/>
      <c r="J112" s="243"/>
      <c r="K112" s="243"/>
      <c r="L112" s="243"/>
      <c r="M112" s="243"/>
      <c r="N112" s="243"/>
      <c r="O112" s="243"/>
      <c r="P112" s="243"/>
      <c r="Q112" s="243"/>
      <c r="R112" s="36"/>
    </row>
    <row r="113" spans="2:65" s="1" customFormat="1" ht="6.95" customHeight="1"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6"/>
    </row>
    <row r="114" spans="2:65" s="1" customFormat="1" ht="30" customHeight="1">
      <c r="B114" s="34"/>
      <c r="C114" s="31" t="s">
        <v>17</v>
      </c>
      <c r="D114" s="35"/>
      <c r="E114" s="35"/>
      <c r="F114" s="244" t="str">
        <f>F6</f>
        <v>Snížení energetické náročnosti DPS 2 - Kotelna</v>
      </c>
      <c r="G114" s="245"/>
      <c r="H114" s="245"/>
      <c r="I114" s="245"/>
      <c r="J114" s="245"/>
      <c r="K114" s="245"/>
      <c r="L114" s="245"/>
      <c r="M114" s="245"/>
      <c r="N114" s="245"/>
      <c r="O114" s="245"/>
      <c r="P114" s="245"/>
      <c r="Q114" s="35"/>
      <c r="R114" s="36"/>
    </row>
    <row r="115" spans="2:65" s="1" customFormat="1" ht="36.950000000000003" customHeight="1">
      <c r="B115" s="34"/>
      <c r="C115" s="68" t="s">
        <v>111</v>
      </c>
      <c r="D115" s="35"/>
      <c r="E115" s="35"/>
      <c r="F115" s="218" t="str">
        <f>F7</f>
        <v>063.5 - d.1.4.1. Stavební úpravy</v>
      </c>
      <c r="G115" s="243"/>
      <c r="H115" s="243"/>
      <c r="I115" s="243"/>
      <c r="J115" s="243"/>
      <c r="K115" s="243"/>
      <c r="L115" s="243"/>
      <c r="M115" s="243"/>
      <c r="N115" s="243"/>
      <c r="O115" s="243"/>
      <c r="P115" s="243"/>
      <c r="Q115" s="35"/>
      <c r="R115" s="36"/>
    </row>
    <row r="116" spans="2:65" s="1" customFormat="1" ht="6.95" customHeight="1"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6"/>
    </row>
    <row r="117" spans="2:65" s="1" customFormat="1" ht="18" customHeight="1">
      <c r="B117" s="34"/>
      <c r="C117" s="31" t="s">
        <v>21</v>
      </c>
      <c r="D117" s="35"/>
      <c r="E117" s="35"/>
      <c r="F117" s="29" t="str">
        <f>F9</f>
        <v>Chelčického 2, Třeboň</v>
      </c>
      <c r="G117" s="35"/>
      <c r="H117" s="35"/>
      <c r="I117" s="35"/>
      <c r="J117" s="35"/>
      <c r="K117" s="31" t="s">
        <v>23</v>
      </c>
      <c r="L117" s="35"/>
      <c r="M117" s="246" t="str">
        <f>IF(O9="","",O9)</f>
        <v>9. 6. 2018</v>
      </c>
      <c r="N117" s="246"/>
      <c r="O117" s="246"/>
      <c r="P117" s="246"/>
      <c r="Q117" s="35"/>
      <c r="R117" s="36"/>
    </row>
    <row r="118" spans="2:65" s="1" customFormat="1" ht="6.95" customHeight="1"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6"/>
    </row>
    <row r="119" spans="2:65" s="1" customFormat="1" ht="15">
      <c r="B119" s="34"/>
      <c r="C119" s="31" t="s">
        <v>25</v>
      </c>
      <c r="D119" s="35"/>
      <c r="E119" s="35"/>
      <c r="F119" s="29" t="str">
        <f>E12</f>
        <v>Město Třeboň</v>
      </c>
      <c r="G119" s="35"/>
      <c r="H119" s="35"/>
      <c r="I119" s="35"/>
      <c r="J119" s="35"/>
      <c r="K119" s="31" t="s">
        <v>31</v>
      </c>
      <c r="L119" s="35"/>
      <c r="M119" s="225" t="str">
        <f>E18</f>
        <v>Josef Princ VVP</v>
      </c>
      <c r="N119" s="225"/>
      <c r="O119" s="225"/>
      <c r="P119" s="225"/>
      <c r="Q119" s="225"/>
      <c r="R119" s="36"/>
    </row>
    <row r="120" spans="2:65" s="1" customFormat="1" ht="14.45" customHeight="1">
      <c r="B120" s="34"/>
      <c r="C120" s="31" t="s">
        <v>29</v>
      </c>
      <c r="D120" s="35"/>
      <c r="E120" s="35"/>
      <c r="F120" s="29" t="str">
        <f>IF(E15="","",E15)</f>
        <v xml:space="preserve"> </v>
      </c>
      <c r="G120" s="35"/>
      <c r="H120" s="35"/>
      <c r="I120" s="35"/>
      <c r="J120" s="35"/>
      <c r="K120" s="31" t="s">
        <v>34</v>
      </c>
      <c r="L120" s="35"/>
      <c r="M120" s="225" t="str">
        <f>E21</f>
        <v>J. Princ</v>
      </c>
      <c r="N120" s="225"/>
      <c r="O120" s="225"/>
      <c r="P120" s="225"/>
      <c r="Q120" s="225"/>
      <c r="R120" s="36"/>
    </row>
    <row r="121" spans="2:65" s="1" customFormat="1" ht="10.35" customHeight="1"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6"/>
    </row>
    <row r="122" spans="2:65" s="8" customFormat="1" ht="29.25" customHeight="1">
      <c r="B122" s="132"/>
      <c r="C122" s="133" t="s">
        <v>130</v>
      </c>
      <c r="D122" s="134" t="s">
        <v>131</v>
      </c>
      <c r="E122" s="134" t="s">
        <v>58</v>
      </c>
      <c r="F122" s="247" t="s">
        <v>132</v>
      </c>
      <c r="G122" s="247"/>
      <c r="H122" s="247"/>
      <c r="I122" s="247"/>
      <c r="J122" s="134" t="s">
        <v>133</v>
      </c>
      <c r="K122" s="134" t="s">
        <v>134</v>
      </c>
      <c r="L122" s="247" t="s">
        <v>135</v>
      </c>
      <c r="M122" s="247"/>
      <c r="N122" s="247" t="s">
        <v>117</v>
      </c>
      <c r="O122" s="247"/>
      <c r="P122" s="247"/>
      <c r="Q122" s="248"/>
      <c r="R122" s="135"/>
      <c r="T122" s="75" t="s">
        <v>136</v>
      </c>
      <c r="U122" s="76" t="s">
        <v>40</v>
      </c>
      <c r="V122" s="76" t="s">
        <v>137</v>
      </c>
      <c r="W122" s="76" t="s">
        <v>138</v>
      </c>
      <c r="X122" s="76" t="s">
        <v>139</v>
      </c>
      <c r="Y122" s="76" t="s">
        <v>140</v>
      </c>
      <c r="Z122" s="76" t="s">
        <v>141</v>
      </c>
      <c r="AA122" s="77" t="s">
        <v>142</v>
      </c>
    </row>
    <row r="123" spans="2:65" s="1" customFormat="1" ht="29.25" customHeight="1">
      <c r="B123" s="34"/>
      <c r="C123" s="79" t="s">
        <v>113</v>
      </c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228">
        <f>BK123</f>
        <v>0</v>
      </c>
      <c r="O123" s="229"/>
      <c r="P123" s="229"/>
      <c r="Q123" s="229"/>
      <c r="R123" s="36"/>
      <c r="T123" s="78"/>
      <c r="U123" s="50"/>
      <c r="V123" s="50"/>
      <c r="W123" s="136">
        <f>W124+W147</f>
        <v>26.149751000000002</v>
      </c>
      <c r="X123" s="50"/>
      <c r="Y123" s="136">
        <f>Y124+Y147</f>
        <v>0.51768431999999998</v>
      </c>
      <c r="Z123" s="50"/>
      <c r="AA123" s="137">
        <f>AA124+AA147</f>
        <v>1.3756300000000001</v>
      </c>
      <c r="AT123" s="21" t="s">
        <v>75</v>
      </c>
      <c r="AU123" s="21" t="s">
        <v>119</v>
      </c>
      <c r="BK123" s="138">
        <f>BK124+BK147</f>
        <v>0</v>
      </c>
    </row>
    <row r="124" spans="2:65" s="9" customFormat="1" ht="37.35" customHeight="1">
      <c r="B124" s="139"/>
      <c r="C124" s="140"/>
      <c r="D124" s="141" t="s">
        <v>809</v>
      </c>
      <c r="E124" s="141"/>
      <c r="F124" s="141"/>
      <c r="G124" s="141"/>
      <c r="H124" s="141"/>
      <c r="I124" s="141"/>
      <c r="J124" s="141"/>
      <c r="K124" s="141"/>
      <c r="L124" s="141"/>
      <c r="M124" s="141"/>
      <c r="N124" s="230">
        <f>BK124</f>
        <v>0</v>
      </c>
      <c r="O124" s="231"/>
      <c r="P124" s="231"/>
      <c r="Q124" s="231"/>
      <c r="R124" s="142"/>
      <c r="T124" s="143"/>
      <c r="U124" s="140"/>
      <c r="V124" s="140"/>
      <c r="W124" s="144">
        <f>W125+W134+W141+W145</f>
        <v>7.2664680000000006</v>
      </c>
      <c r="X124" s="140"/>
      <c r="Y124" s="144">
        <f>Y125+Y134+Y141+Y145</f>
        <v>0.28639488000000002</v>
      </c>
      <c r="Z124" s="140"/>
      <c r="AA124" s="145">
        <f>AA125+AA134+AA141+AA145</f>
        <v>1.3392000000000002</v>
      </c>
      <c r="AR124" s="146" t="s">
        <v>84</v>
      </c>
      <c r="AT124" s="147" t="s">
        <v>75</v>
      </c>
      <c r="AU124" s="147" t="s">
        <v>76</v>
      </c>
      <c r="AY124" s="146" t="s">
        <v>143</v>
      </c>
      <c r="BK124" s="148">
        <f>BK125+BK134+BK141+BK145</f>
        <v>0</v>
      </c>
    </row>
    <row r="125" spans="2:65" s="9" customFormat="1" ht="19.899999999999999" customHeight="1">
      <c r="B125" s="139"/>
      <c r="C125" s="140"/>
      <c r="D125" s="149" t="s">
        <v>810</v>
      </c>
      <c r="E125" s="149"/>
      <c r="F125" s="149"/>
      <c r="G125" s="149"/>
      <c r="H125" s="149"/>
      <c r="I125" s="149"/>
      <c r="J125" s="149"/>
      <c r="K125" s="149"/>
      <c r="L125" s="149"/>
      <c r="M125" s="149"/>
      <c r="N125" s="232">
        <f>BK125</f>
        <v>0</v>
      </c>
      <c r="O125" s="233"/>
      <c r="P125" s="233"/>
      <c r="Q125" s="233"/>
      <c r="R125" s="142"/>
      <c r="T125" s="143"/>
      <c r="U125" s="140"/>
      <c r="V125" s="140"/>
      <c r="W125" s="144">
        <f>SUM(W126:W133)</f>
        <v>1.8128000000000002</v>
      </c>
      <c r="X125" s="140"/>
      <c r="Y125" s="144">
        <f>SUM(Y126:Y133)</f>
        <v>0.28639488000000002</v>
      </c>
      <c r="Z125" s="140"/>
      <c r="AA125" s="145">
        <f>SUM(AA126:AA133)</f>
        <v>0</v>
      </c>
      <c r="AR125" s="146" t="s">
        <v>84</v>
      </c>
      <c r="AT125" s="147" t="s">
        <v>75</v>
      </c>
      <c r="AU125" s="147" t="s">
        <v>84</v>
      </c>
      <c r="AY125" s="146" t="s">
        <v>143</v>
      </c>
      <c r="BK125" s="148">
        <f>SUM(BK126:BK133)</f>
        <v>0</v>
      </c>
    </row>
    <row r="126" spans="2:65" s="1" customFormat="1" ht="38.25" customHeight="1">
      <c r="B126" s="122"/>
      <c r="C126" s="150" t="s">
        <v>159</v>
      </c>
      <c r="D126" s="150" t="s">
        <v>144</v>
      </c>
      <c r="E126" s="151" t="s">
        <v>818</v>
      </c>
      <c r="F126" s="237" t="s">
        <v>819</v>
      </c>
      <c r="G126" s="237"/>
      <c r="H126" s="237"/>
      <c r="I126" s="237"/>
      <c r="J126" s="152" t="s">
        <v>820</v>
      </c>
      <c r="K126" s="153">
        <v>3.2000000000000001E-2</v>
      </c>
      <c r="L126" s="238"/>
      <c r="M126" s="238"/>
      <c r="N126" s="238">
        <f>ROUND(L126*K126,2)</f>
        <v>0</v>
      </c>
      <c r="O126" s="238"/>
      <c r="P126" s="238"/>
      <c r="Q126" s="238"/>
      <c r="R126" s="124"/>
      <c r="T126" s="154" t="s">
        <v>5</v>
      </c>
      <c r="U126" s="43" t="s">
        <v>43</v>
      </c>
      <c r="V126" s="155">
        <v>4.4000000000000004</v>
      </c>
      <c r="W126" s="155">
        <f>V126*K126</f>
        <v>0.14080000000000001</v>
      </c>
      <c r="X126" s="155">
        <v>2.2563399999999998</v>
      </c>
      <c r="Y126" s="155">
        <f>X126*K126</f>
        <v>7.2202879999999997E-2</v>
      </c>
      <c r="Z126" s="155">
        <v>0</v>
      </c>
      <c r="AA126" s="156">
        <f>Z126*K126</f>
        <v>0</v>
      </c>
      <c r="AR126" s="21" t="s">
        <v>159</v>
      </c>
      <c r="AT126" s="21" t="s">
        <v>144</v>
      </c>
      <c r="AU126" s="21" t="s">
        <v>127</v>
      </c>
      <c r="AY126" s="21" t="s">
        <v>143</v>
      </c>
      <c r="BE126" s="157">
        <f>IF(U126="základní",N126,0)</f>
        <v>0</v>
      </c>
      <c r="BF126" s="157">
        <f>IF(U126="snížená",N126,0)</f>
        <v>0</v>
      </c>
      <c r="BG126" s="157">
        <f>IF(U126="zákl. přenesená",N126,0)</f>
        <v>0</v>
      </c>
      <c r="BH126" s="157">
        <f>IF(U126="sníž. přenesená",N126,0)</f>
        <v>0</v>
      </c>
      <c r="BI126" s="157">
        <f>IF(U126="nulová",N126,0)</f>
        <v>0</v>
      </c>
      <c r="BJ126" s="21" t="s">
        <v>127</v>
      </c>
      <c r="BK126" s="157">
        <f>ROUND(L126*K126,2)</f>
        <v>0</v>
      </c>
      <c r="BL126" s="21" t="s">
        <v>159</v>
      </c>
      <c r="BM126" s="21" t="s">
        <v>821</v>
      </c>
    </row>
    <row r="127" spans="2:65" s="11" customFormat="1" ht="16.5" customHeight="1">
      <c r="B127" s="173"/>
      <c r="C127" s="174"/>
      <c r="D127" s="174"/>
      <c r="E127" s="175" t="s">
        <v>5</v>
      </c>
      <c r="F127" s="264" t="s">
        <v>822</v>
      </c>
      <c r="G127" s="265"/>
      <c r="H127" s="265"/>
      <c r="I127" s="265"/>
      <c r="J127" s="174"/>
      <c r="K127" s="175" t="s">
        <v>5</v>
      </c>
      <c r="L127" s="174"/>
      <c r="M127" s="174"/>
      <c r="N127" s="174"/>
      <c r="O127" s="174"/>
      <c r="P127" s="174"/>
      <c r="Q127" s="174"/>
      <c r="R127" s="176"/>
      <c r="T127" s="177"/>
      <c r="U127" s="174"/>
      <c r="V127" s="174"/>
      <c r="W127" s="174"/>
      <c r="X127" s="174"/>
      <c r="Y127" s="174"/>
      <c r="Z127" s="174"/>
      <c r="AA127" s="178"/>
      <c r="AT127" s="179" t="s">
        <v>151</v>
      </c>
      <c r="AU127" s="179" t="s">
        <v>127</v>
      </c>
      <c r="AV127" s="11" t="s">
        <v>84</v>
      </c>
      <c r="AW127" s="11" t="s">
        <v>33</v>
      </c>
      <c r="AX127" s="11" t="s">
        <v>76</v>
      </c>
      <c r="AY127" s="179" t="s">
        <v>143</v>
      </c>
    </row>
    <row r="128" spans="2:65" s="10" customFormat="1" ht="16.5" customHeight="1">
      <c r="B128" s="158"/>
      <c r="C128" s="159"/>
      <c r="D128" s="159"/>
      <c r="E128" s="160" t="s">
        <v>5</v>
      </c>
      <c r="F128" s="268" t="s">
        <v>823</v>
      </c>
      <c r="G128" s="269"/>
      <c r="H128" s="269"/>
      <c r="I128" s="269"/>
      <c r="J128" s="159"/>
      <c r="K128" s="161">
        <v>1.2E-2</v>
      </c>
      <c r="L128" s="159"/>
      <c r="M128" s="159"/>
      <c r="N128" s="159"/>
      <c r="O128" s="159"/>
      <c r="P128" s="159"/>
      <c r="Q128" s="159"/>
      <c r="R128" s="162"/>
      <c r="T128" s="163"/>
      <c r="U128" s="159"/>
      <c r="V128" s="159"/>
      <c r="W128" s="159"/>
      <c r="X128" s="159"/>
      <c r="Y128" s="159"/>
      <c r="Z128" s="159"/>
      <c r="AA128" s="164"/>
      <c r="AT128" s="165" t="s">
        <v>151</v>
      </c>
      <c r="AU128" s="165" t="s">
        <v>127</v>
      </c>
      <c r="AV128" s="10" t="s">
        <v>127</v>
      </c>
      <c r="AW128" s="10" t="s">
        <v>33</v>
      </c>
      <c r="AX128" s="10" t="s">
        <v>76</v>
      </c>
      <c r="AY128" s="165" t="s">
        <v>143</v>
      </c>
    </row>
    <row r="129" spans="2:65" s="11" customFormat="1" ht="16.5" customHeight="1">
      <c r="B129" s="173"/>
      <c r="C129" s="174"/>
      <c r="D129" s="174"/>
      <c r="E129" s="175" t="s">
        <v>5</v>
      </c>
      <c r="F129" s="270" t="s">
        <v>824</v>
      </c>
      <c r="G129" s="271"/>
      <c r="H129" s="271"/>
      <c r="I129" s="271"/>
      <c r="J129" s="174"/>
      <c r="K129" s="175" t="s">
        <v>5</v>
      </c>
      <c r="L129" s="174"/>
      <c r="M129" s="174"/>
      <c r="N129" s="174"/>
      <c r="O129" s="174"/>
      <c r="P129" s="174"/>
      <c r="Q129" s="174"/>
      <c r="R129" s="176"/>
      <c r="T129" s="177"/>
      <c r="U129" s="174"/>
      <c r="V129" s="174"/>
      <c r="W129" s="174"/>
      <c r="X129" s="174"/>
      <c r="Y129" s="174"/>
      <c r="Z129" s="174"/>
      <c r="AA129" s="178"/>
      <c r="AT129" s="179" t="s">
        <v>151</v>
      </c>
      <c r="AU129" s="179" t="s">
        <v>127</v>
      </c>
      <c r="AV129" s="11" t="s">
        <v>84</v>
      </c>
      <c r="AW129" s="11" t="s">
        <v>33</v>
      </c>
      <c r="AX129" s="11" t="s">
        <v>76</v>
      </c>
      <c r="AY129" s="179" t="s">
        <v>143</v>
      </c>
    </row>
    <row r="130" spans="2:65" s="10" customFormat="1" ht="16.5" customHeight="1">
      <c r="B130" s="158"/>
      <c r="C130" s="159"/>
      <c r="D130" s="159"/>
      <c r="E130" s="160" t="s">
        <v>5</v>
      </c>
      <c r="F130" s="268" t="s">
        <v>825</v>
      </c>
      <c r="G130" s="269"/>
      <c r="H130" s="269"/>
      <c r="I130" s="269"/>
      <c r="J130" s="159"/>
      <c r="K130" s="161">
        <v>0.02</v>
      </c>
      <c r="L130" s="159"/>
      <c r="M130" s="159"/>
      <c r="N130" s="159"/>
      <c r="O130" s="159"/>
      <c r="P130" s="159"/>
      <c r="Q130" s="159"/>
      <c r="R130" s="162"/>
      <c r="T130" s="163"/>
      <c r="U130" s="159"/>
      <c r="V130" s="159"/>
      <c r="W130" s="159"/>
      <c r="X130" s="159"/>
      <c r="Y130" s="159"/>
      <c r="Z130" s="159"/>
      <c r="AA130" s="164"/>
      <c r="AT130" s="165" t="s">
        <v>151</v>
      </c>
      <c r="AU130" s="165" t="s">
        <v>127</v>
      </c>
      <c r="AV130" s="10" t="s">
        <v>127</v>
      </c>
      <c r="AW130" s="10" t="s">
        <v>33</v>
      </c>
      <c r="AX130" s="10" t="s">
        <v>76</v>
      </c>
      <c r="AY130" s="165" t="s">
        <v>143</v>
      </c>
    </row>
    <row r="131" spans="2:65" s="12" customFormat="1" ht="16.5" customHeight="1">
      <c r="B131" s="180"/>
      <c r="C131" s="181"/>
      <c r="D131" s="181"/>
      <c r="E131" s="182" t="s">
        <v>5</v>
      </c>
      <c r="F131" s="272" t="s">
        <v>826</v>
      </c>
      <c r="G131" s="273"/>
      <c r="H131" s="273"/>
      <c r="I131" s="273"/>
      <c r="J131" s="181"/>
      <c r="K131" s="183">
        <v>3.2000000000000001E-2</v>
      </c>
      <c r="L131" s="181"/>
      <c r="M131" s="181"/>
      <c r="N131" s="181"/>
      <c r="O131" s="181"/>
      <c r="P131" s="181"/>
      <c r="Q131" s="181"/>
      <c r="R131" s="184"/>
      <c r="T131" s="185"/>
      <c r="U131" s="181"/>
      <c r="V131" s="181"/>
      <c r="W131" s="181"/>
      <c r="X131" s="181"/>
      <c r="Y131" s="181"/>
      <c r="Z131" s="181"/>
      <c r="AA131" s="186"/>
      <c r="AT131" s="187" t="s">
        <v>151</v>
      </c>
      <c r="AU131" s="187" t="s">
        <v>127</v>
      </c>
      <c r="AV131" s="12" t="s">
        <v>159</v>
      </c>
      <c r="AW131" s="12" t="s">
        <v>33</v>
      </c>
      <c r="AX131" s="12" t="s">
        <v>84</v>
      </c>
      <c r="AY131" s="187" t="s">
        <v>143</v>
      </c>
    </row>
    <row r="132" spans="2:65" s="1" customFormat="1" ht="25.5" customHeight="1">
      <c r="B132" s="122"/>
      <c r="C132" s="150" t="s">
        <v>127</v>
      </c>
      <c r="D132" s="150" t="s">
        <v>144</v>
      </c>
      <c r="E132" s="151" t="s">
        <v>827</v>
      </c>
      <c r="F132" s="237" t="s">
        <v>828</v>
      </c>
      <c r="G132" s="237"/>
      <c r="H132" s="237"/>
      <c r="I132" s="237"/>
      <c r="J132" s="152" t="s">
        <v>763</v>
      </c>
      <c r="K132" s="153">
        <v>4.4000000000000004</v>
      </c>
      <c r="L132" s="238"/>
      <c r="M132" s="238"/>
      <c r="N132" s="238">
        <f>ROUND(L132*K132,2)</f>
        <v>0</v>
      </c>
      <c r="O132" s="238"/>
      <c r="P132" s="238"/>
      <c r="Q132" s="238"/>
      <c r="R132" s="124"/>
      <c r="T132" s="154" t="s">
        <v>5</v>
      </c>
      <c r="U132" s="43" t="s">
        <v>43</v>
      </c>
      <c r="V132" s="155">
        <v>0.38</v>
      </c>
      <c r="W132" s="155">
        <f>V132*K132</f>
        <v>1.6720000000000002</v>
      </c>
      <c r="X132" s="155">
        <v>4.8680000000000001E-2</v>
      </c>
      <c r="Y132" s="155">
        <f>X132*K132</f>
        <v>0.21419200000000002</v>
      </c>
      <c r="Z132" s="155">
        <v>0</v>
      </c>
      <c r="AA132" s="156">
        <f>Z132*K132</f>
        <v>0</v>
      </c>
      <c r="AR132" s="21" t="s">
        <v>159</v>
      </c>
      <c r="AT132" s="21" t="s">
        <v>144</v>
      </c>
      <c r="AU132" s="21" t="s">
        <v>127</v>
      </c>
      <c r="AY132" s="21" t="s">
        <v>143</v>
      </c>
      <c r="BE132" s="157">
        <f>IF(U132="základní",N132,0)</f>
        <v>0</v>
      </c>
      <c r="BF132" s="157">
        <f>IF(U132="snížená",N132,0)</f>
        <v>0</v>
      </c>
      <c r="BG132" s="157">
        <f>IF(U132="zákl. přenesená",N132,0)</f>
        <v>0</v>
      </c>
      <c r="BH132" s="157">
        <f>IF(U132="sníž. přenesená",N132,0)</f>
        <v>0</v>
      </c>
      <c r="BI132" s="157">
        <f>IF(U132="nulová",N132,0)</f>
        <v>0</v>
      </c>
      <c r="BJ132" s="21" t="s">
        <v>127</v>
      </c>
      <c r="BK132" s="157">
        <f>ROUND(L132*K132,2)</f>
        <v>0</v>
      </c>
      <c r="BL132" s="21" t="s">
        <v>159</v>
      </c>
      <c r="BM132" s="21" t="s">
        <v>829</v>
      </c>
    </row>
    <row r="133" spans="2:65" s="10" customFormat="1" ht="16.5" customHeight="1">
      <c r="B133" s="158"/>
      <c r="C133" s="159"/>
      <c r="D133" s="159"/>
      <c r="E133" s="160" t="s">
        <v>5</v>
      </c>
      <c r="F133" s="241" t="s">
        <v>830</v>
      </c>
      <c r="G133" s="242"/>
      <c r="H133" s="242"/>
      <c r="I133" s="242"/>
      <c r="J133" s="159"/>
      <c r="K133" s="161">
        <v>4.4000000000000004</v>
      </c>
      <c r="L133" s="159"/>
      <c r="M133" s="159"/>
      <c r="N133" s="159"/>
      <c r="O133" s="159"/>
      <c r="P133" s="159"/>
      <c r="Q133" s="159"/>
      <c r="R133" s="162"/>
      <c r="T133" s="163"/>
      <c r="U133" s="159"/>
      <c r="V133" s="159"/>
      <c r="W133" s="159"/>
      <c r="X133" s="159"/>
      <c r="Y133" s="159"/>
      <c r="Z133" s="159"/>
      <c r="AA133" s="164"/>
      <c r="AT133" s="165" t="s">
        <v>151</v>
      </c>
      <c r="AU133" s="165" t="s">
        <v>127</v>
      </c>
      <c r="AV133" s="10" t="s">
        <v>127</v>
      </c>
      <c r="AW133" s="10" t="s">
        <v>33</v>
      </c>
      <c r="AX133" s="10" t="s">
        <v>84</v>
      </c>
      <c r="AY133" s="165" t="s">
        <v>143</v>
      </c>
    </row>
    <row r="134" spans="2:65" s="9" customFormat="1" ht="29.85" customHeight="1">
      <c r="B134" s="139"/>
      <c r="C134" s="140"/>
      <c r="D134" s="149" t="s">
        <v>811</v>
      </c>
      <c r="E134" s="149"/>
      <c r="F134" s="149"/>
      <c r="G134" s="149"/>
      <c r="H134" s="149"/>
      <c r="I134" s="149"/>
      <c r="J134" s="149"/>
      <c r="K134" s="149"/>
      <c r="L134" s="149"/>
      <c r="M134" s="149"/>
      <c r="N134" s="232">
        <f>BK134</f>
        <v>0</v>
      </c>
      <c r="O134" s="233"/>
      <c r="P134" s="233"/>
      <c r="Q134" s="233"/>
      <c r="R134" s="142"/>
      <c r="T134" s="143"/>
      <c r="U134" s="140"/>
      <c r="V134" s="140"/>
      <c r="W134" s="144">
        <f>SUM(W135:W140)</f>
        <v>5.1081600000000007</v>
      </c>
      <c r="X134" s="140"/>
      <c r="Y134" s="144">
        <f>SUM(Y135:Y140)</f>
        <v>0</v>
      </c>
      <c r="Z134" s="140"/>
      <c r="AA134" s="145">
        <f>SUM(AA135:AA140)</f>
        <v>1.3392000000000002</v>
      </c>
      <c r="AR134" s="146" t="s">
        <v>84</v>
      </c>
      <c r="AT134" s="147" t="s">
        <v>75</v>
      </c>
      <c r="AU134" s="147" t="s">
        <v>84</v>
      </c>
      <c r="AY134" s="146" t="s">
        <v>143</v>
      </c>
      <c r="BK134" s="148">
        <f>SUM(BK135:BK140)</f>
        <v>0</v>
      </c>
    </row>
    <row r="135" spans="2:65" s="1" customFormat="1" ht="16.5" customHeight="1">
      <c r="B135" s="122"/>
      <c r="C135" s="150" t="s">
        <v>84</v>
      </c>
      <c r="D135" s="150" t="s">
        <v>144</v>
      </c>
      <c r="E135" s="151" t="s">
        <v>831</v>
      </c>
      <c r="F135" s="237" t="s">
        <v>832</v>
      </c>
      <c r="G135" s="237"/>
      <c r="H135" s="237"/>
      <c r="I135" s="237"/>
      <c r="J135" s="152" t="s">
        <v>820</v>
      </c>
      <c r="K135" s="153">
        <v>0.66</v>
      </c>
      <c r="L135" s="238"/>
      <c r="M135" s="238"/>
      <c r="N135" s="238">
        <f>ROUND(L135*K135,2)</f>
        <v>0</v>
      </c>
      <c r="O135" s="238"/>
      <c r="P135" s="238"/>
      <c r="Q135" s="238"/>
      <c r="R135" s="124"/>
      <c r="T135" s="154" t="s">
        <v>5</v>
      </c>
      <c r="U135" s="43" t="s">
        <v>43</v>
      </c>
      <c r="V135" s="155">
        <v>6.4359999999999999</v>
      </c>
      <c r="W135" s="155">
        <f>V135*K135</f>
        <v>4.2477600000000004</v>
      </c>
      <c r="X135" s="155">
        <v>0</v>
      </c>
      <c r="Y135" s="155">
        <f>X135*K135</f>
        <v>0</v>
      </c>
      <c r="Z135" s="155">
        <v>2</v>
      </c>
      <c r="AA135" s="156">
        <f>Z135*K135</f>
        <v>1.32</v>
      </c>
      <c r="AR135" s="21" t="s">
        <v>159</v>
      </c>
      <c r="AT135" s="21" t="s">
        <v>144</v>
      </c>
      <c r="AU135" s="21" t="s">
        <v>127</v>
      </c>
      <c r="AY135" s="21" t="s">
        <v>143</v>
      </c>
      <c r="BE135" s="157">
        <f>IF(U135="základní",N135,0)</f>
        <v>0</v>
      </c>
      <c r="BF135" s="157">
        <f>IF(U135="snížená",N135,0)</f>
        <v>0</v>
      </c>
      <c r="BG135" s="157">
        <f>IF(U135="zákl. přenesená",N135,0)</f>
        <v>0</v>
      </c>
      <c r="BH135" s="157">
        <f>IF(U135="sníž. přenesená",N135,0)</f>
        <v>0</v>
      </c>
      <c r="BI135" s="157">
        <f>IF(U135="nulová",N135,0)</f>
        <v>0</v>
      </c>
      <c r="BJ135" s="21" t="s">
        <v>127</v>
      </c>
      <c r="BK135" s="157">
        <f>ROUND(L135*K135,2)</f>
        <v>0</v>
      </c>
      <c r="BL135" s="21" t="s">
        <v>159</v>
      </c>
      <c r="BM135" s="21" t="s">
        <v>833</v>
      </c>
    </row>
    <row r="136" spans="2:65" s="11" customFormat="1" ht="16.5" customHeight="1">
      <c r="B136" s="173"/>
      <c r="C136" s="174"/>
      <c r="D136" s="174"/>
      <c r="E136" s="175" t="s">
        <v>5</v>
      </c>
      <c r="F136" s="264" t="s">
        <v>834</v>
      </c>
      <c r="G136" s="265"/>
      <c r="H136" s="265"/>
      <c r="I136" s="265"/>
      <c r="J136" s="174"/>
      <c r="K136" s="175" t="s">
        <v>5</v>
      </c>
      <c r="L136" s="174"/>
      <c r="M136" s="174"/>
      <c r="N136" s="174"/>
      <c r="O136" s="174"/>
      <c r="P136" s="174"/>
      <c r="Q136" s="174"/>
      <c r="R136" s="176"/>
      <c r="T136" s="177"/>
      <c r="U136" s="174"/>
      <c r="V136" s="174"/>
      <c r="W136" s="174"/>
      <c r="X136" s="174"/>
      <c r="Y136" s="174"/>
      <c r="Z136" s="174"/>
      <c r="AA136" s="178"/>
      <c r="AT136" s="179" t="s">
        <v>151</v>
      </c>
      <c r="AU136" s="179" t="s">
        <v>127</v>
      </c>
      <c r="AV136" s="11" t="s">
        <v>84</v>
      </c>
      <c r="AW136" s="11" t="s">
        <v>33</v>
      </c>
      <c r="AX136" s="11" t="s">
        <v>76</v>
      </c>
      <c r="AY136" s="179" t="s">
        <v>143</v>
      </c>
    </row>
    <row r="137" spans="2:65" s="10" customFormat="1" ht="16.5" customHeight="1">
      <c r="B137" s="158"/>
      <c r="C137" s="159"/>
      <c r="D137" s="159"/>
      <c r="E137" s="160" t="s">
        <v>5</v>
      </c>
      <c r="F137" s="268" t="s">
        <v>835</v>
      </c>
      <c r="G137" s="269"/>
      <c r="H137" s="269"/>
      <c r="I137" s="269"/>
      <c r="J137" s="159"/>
      <c r="K137" s="161">
        <v>0.66</v>
      </c>
      <c r="L137" s="159"/>
      <c r="M137" s="159"/>
      <c r="N137" s="159"/>
      <c r="O137" s="159"/>
      <c r="P137" s="159"/>
      <c r="Q137" s="159"/>
      <c r="R137" s="162"/>
      <c r="T137" s="163"/>
      <c r="U137" s="159"/>
      <c r="V137" s="159"/>
      <c r="W137" s="159"/>
      <c r="X137" s="159"/>
      <c r="Y137" s="159"/>
      <c r="Z137" s="159"/>
      <c r="AA137" s="164"/>
      <c r="AT137" s="165" t="s">
        <v>151</v>
      </c>
      <c r="AU137" s="165" t="s">
        <v>127</v>
      </c>
      <c r="AV137" s="10" t="s">
        <v>127</v>
      </c>
      <c r="AW137" s="10" t="s">
        <v>33</v>
      </c>
      <c r="AX137" s="10" t="s">
        <v>84</v>
      </c>
      <c r="AY137" s="165" t="s">
        <v>143</v>
      </c>
    </row>
    <row r="138" spans="2:65" s="1" customFormat="1" ht="25.5" customHeight="1">
      <c r="B138" s="122"/>
      <c r="C138" s="150" t="s">
        <v>155</v>
      </c>
      <c r="D138" s="150" t="s">
        <v>144</v>
      </c>
      <c r="E138" s="151" t="s">
        <v>836</v>
      </c>
      <c r="F138" s="237" t="s">
        <v>837</v>
      </c>
      <c r="G138" s="237"/>
      <c r="H138" s="237"/>
      <c r="I138" s="237"/>
      <c r="J138" s="152" t="s">
        <v>147</v>
      </c>
      <c r="K138" s="153">
        <v>1.2</v>
      </c>
      <c r="L138" s="238"/>
      <c r="M138" s="238"/>
      <c r="N138" s="238">
        <f>ROUND(L138*K138,2)</f>
        <v>0</v>
      </c>
      <c r="O138" s="238"/>
      <c r="P138" s="238"/>
      <c r="Q138" s="238"/>
      <c r="R138" s="124"/>
      <c r="T138" s="154" t="s">
        <v>5</v>
      </c>
      <c r="U138" s="43" t="s">
        <v>43</v>
      </c>
      <c r="V138" s="155">
        <v>0.71699999999999997</v>
      </c>
      <c r="W138" s="155">
        <f>V138*K138</f>
        <v>0.86039999999999994</v>
      </c>
      <c r="X138" s="155">
        <v>0</v>
      </c>
      <c r="Y138" s="155">
        <f>X138*K138</f>
        <v>0</v>
      </c>
      <c r="Z138" s="155">
        <v>1.6E-2</v>
      </c>
      <c r="AA138" s="156">
        <f>Z138*K138</f>
        <v>1.9199999999999998E-2</v>
      </c>
      <c r="AR138" s="21" t="s">
        <v>159</v>
      </c>
      <c r="AT138" s="21" t="s">
        <v>144</v>
      </c>
      <c r="AU138" s="21" t="s">
        <v>127</v>
      </c>
      <c r="AY138" s="21" t="s">
        <v>143</v>
      </c>
      <c r="BE138" s="157">
        <f>IF(U138="základní",N138,0)</f>
        <v>0</v>
      </c>
      <c r="BF138" s="157">
        <f>IF(U138="snížená",N138,0)</f>
        <v>0</v>
      </c>
      <c r="BG138" s="157">
        <f>IF(U138="zákl. přenesená",N138,0)</f>
        <v>0</v>
      </c>
      <c r="BH138" s="157">
        <f>IF(U138="sníž. přenesená",N138,0)</f>
        <v>0</v>
      </c>
      <c r="BI138" s="157">
        <f>IF(U138="nulová",N138,0)</f>
        <v>0</v>
      </c>
      <c r="BJ138" s="21" t="s">
        <v>127</v>
      </c>
      <c r="BK138" s="157">
        <f>ROUND(L138*K138,2)</f>
        <v>0</v>
      </c>
      <c r="BL138" s="21" t="s">
        <v>159</v>
      </c>
      <c r="BM138" s="21" t="s">
        <v>838</v>
      </c>
    </row>
    <row r="139" spans="2:65" s="11" customFormat="1" ht="16.5" customHeight="1">
      <c r="B139" s="173"/>
      <c r="C139" s="174"/>
      <c r="D139" s="174"/>
      <c r="E139" s="175" t="s">
        <v>5</v>
      </c>
      <c r="F139" s="264" t="s">
        <v>839</v>
      </c>
      <c r="G139" s="265"/>
      <c r="H139" s="265"/>
      <c r="I139" s="265"/>
      <c r="J139" s="174"/>
      <c r="K139" s="175" t="s">
        <v>5</v>
      </c>
      <c r="L139" s="174"/>
      <c r="M139" s="174"/>
      <c r="N139" s="174"/>
      <c r="O139" s="174"/>
      <c r="P139" s="174"/>
      <c r="Q139" s="174"/>
      <c r="R139" s="176"/>
      <c r="T139" s="177"/>
      <c r="U139" s="174"/>
      <c r="V139" s="174"/>
      <c r="W139" s="174"/>
      <c r="X139" s="174"/>
      <c r="Y139" s="174"/>
      <c r="Z139" s="174"/>
      <c r="AA139" s="178"/>
      <c r="AT139" s="179" t="s">
        <v>151</v>
      </c>
      <c r="AU139" s="179" t="s">
        <v>127</v>
      </c>
      <c r="AV139" s="11" t="s">
        <v>84</v>
      </c>
      <c r="AW139" s="11" t="s">
        <v>33</v>
      </c>
      <c r="AX139" s="11" t="s">
        <v>76</v>
      </c>
      <c r="AY139" s="179" t="s">
        <v>143</v>
      </c>
    </row>
    <row r="140" spans="2:65" s="10" customFormat="1" ht="16.5" customHeight="1">
      <c r="B140" s="158"/>
      <c r="C140" s="159"/>
      <c r="D140" s="159"/>
      <c r="E140" s="160" t="s">
        <v>5</v>
      </c>
      <c r="F140" s="268" t="s">
        <v>840</v>
      </c>
      <c r="G140" s="269"/>
      <c r="H140" s="269"/>
      <c r="I140" s="269"/>
      <c r="J140" s="159"/>
      <c r="K140" s="161">
        <v>1.2</v>
      </c>
      <c r="L140" s="159"/>
      <c r="M140" s="159"/>
      <c r="N140" s="159"/>
      <c r="O140" s="159"/>
      <c r="P140" s="159"/>
      <c r="Q140" s="159"/>
      <c r="R140" s="162"/>
      <c r="T140" s="163"/>
      <c r="U140" s="159"/>
      <c r="V140" s="159"/>
      <c r="W140" s="159"/>
      <c r="X140" s="159"/>
      <c r="Y140" s="159"/>
      <c r="Z140" s="159"/>
      <c r="AA140" s="164"/>
      <c r="AT140" s="165" t="s">
        <v>151</v>
      </c>
      <c r="AU140" s="165" t="s">
        <v>127</v>
      </c>
      <c r="AV140" s="10" t="s">
        <v>127</v>
      </c>
      <c r="AW140" s="10" t="s">
        <v>33</v>
      </c>
      <c r="AX140" s="10" t="s">
        <v>84</v>
      </c>
      <c r="AY140" s="165" t="s">
        <v>143</v>
      </c>
    </row>
    <row r="141" spans="2:65" s="9" customFormat="1" ht="29.85" customHeight="1">
      <c r="B141" s="139"/>
      <c r="C141" s="140"/>
      <c r="D141" s="149" t="s">
        <v>812</v>
      </c>
      <c r="E141" s="149"/>
      <c r="F141" s="149"/>
      <c r="G141" s="149"/>
      <c r="H141" s="149"/>
      <c r="I141" s="149"/>
      <c r="J141" s="149"/>
      <c r="K141" s="149"/>
      <c r="L141" s="149"/>
      <c r="M141" s="149"/>
      <c r="N141" s="232">
        <f>BK141</f>
        <v>0</v>
      </c>
      <c r="O141" s="233"/>
      <c r="P141" s="233"/>
      <c r="Q141" s="233"/>
      <c r="R141" s="142"/>
      <c r="T141" s="143"/>
      <c r="U141" s="140"/>
      <c r="V141" s="140"/>
      <c r="W141" s="144">
        <f>SUM(W142:W144)</f>
        <v>0.25456000000000001</v>
      </c>
      <c r="X141" s="140"/>
      <c r="Y141" s="144">
        <f>SUM(Y142:Y144)</f>
        <v>0</v>
      </c>
      <c r="Z141" s="140"/>
      <c r="AA141" s="145">
        <f>SUM(AA142:AA144)</f>
        <v>0</v>
      </c>
      <c r="AR141" s="146" t="s">
        <v>84</v>
      </c>
      <c r="AT141" s="147" t="s">
        <v>75</v>
      </c>
      <c r="AU141" s="147" t="s">
        <v>84</v>
      </c>
      <c r="AY141" s="146" t="s">
        <v>143</v>
      </c>
      <c r="BK141" s="148">
        <f>SUM(BK142:BK144)</f>
        <v>0</v>
      </c>
    </row>
    <row r="142" spans="2:65" s="1" customFormat="1" ht="38.25" customHeight="1">
      <c r="B142" s="122"/>
      <c r="C142" s="150" t="s">
        <v>10</v>
      </c>
      <c r="D142" s="150" t="s">
        <v>144</v>
      </c>
      <c r="E142" s="151" t="s">
        <v>841</v>
      </c>
      <c r="F142" s="237" t="s">
        <v>842</v>
      </c>
      <c r="G142" s="237"/>
      <c r="H142" s="237"/>
      <c r="I142" s="237"/>
      <c r="J142" s="152" t="s">
        <v>281</v>
      </c>
      <c r="K142" s="153">
        <v>1.3759999999999999</v>
      </c>
      <c r="L142" s="238"/>
      <c r="M142" s="238"/>
      <c r="N142" s="238">
        <f>ROUND(L142*K142,2)</f>
        <v>0</v>
      </c>
      <c r="O142" s="238"/>
      <c r="P142" s="238"/>
      <c r="Q142" s="238"/>
      <c r="R142" s="124"/>
      <c r="T142" s="154" t="s">
        <v>5</v>
      </c>
      <c r="U142" s="43" t="s">
        <v>43</v>
      </c>
      <c r="V142" s="155">
        <v>0.125</v>
      </c>
      <c r="W142" s="155">
        <f>V142*K142</f>
        <v>0.17199999999999999</v>
      </c>
      <c r="X142" s="155">
        <v>0</v>
      </c>
      <c r="Y142" s="155">
        <f>X142*K142</f>
        <v>0</v>
      </c>
      <c r="Z142" s="155">
        <v>0</v>
      </c>
      <c r="AA142" s="156">
        <f>Z142*K142</f>
        <v>0</v>
      </c>
      <c r="AR142" s="21" t="s">
        <v>159</v>
      </c>
      <c r="AT142" s="21" t="s">
        <v>144</v>
      </c>
      <c r="AU142" s="21" t="s">
        <v>127</v>
      </c>
      <c r="AY142" s="21" t="s">
        <v>143</v>
      </c>
      <c r="BE142" s="157">
        <f>IF(U142="základní",N142,0)</f>
        <v>0</v>
      </c>
      <c r="BF142" s="157">
        <f>IF(U142="snížená",N142,0)</f>
        <v>0</v>
      </c>
      <c r="BG142" s="157">
        <f>IF(U142="zákl. přenesená",N142,0)</f>
        <v>0</v>
      </c>
      <c r="BH142" s="157">
        <f>IF(U142="sníž. přenesená",N142,0)</f>
        <v>0</v>
      </c>
      <c r="BI142" s="157">
        <f>IF(U142="nulová",N142,0)</f>
        <v>0</v>
      </c>
      <c r="BJ142" s="21" t="s">
        <v>127</v>
      </c>
      <c r="BK142" s="157">
        <f>ROUND(L142*K142,2)</f>
        <v>0</v>
      </c>
      <c r="BL142" s="21" t="s">
        <v>159</v>
      </c>
      <c r="BM142" s="21" t="s">
        <v>843</v>
      </c>
    </row>
    <row r="143" spans="2:65" s="1" customFormat="1" ht="25.5" customHeight="1">
      <c r="B143" s="122"/>
      <c r="C143" s="150" t="s">
        <v>235</v>
      </c>
      <c r="D143" s="150" t="s">
        <v>144</v>
      </c>
      <c r="E143" s="151" t="s">
        <v>844</v>
      </c>
      <c r="F143" s="237" t="s">
        <v>845</v>
      </c>
      <c r="G143" s="237"/>
      <c r="H143" s="237"/>
      <c r="I143" s="237"/>
      <c r="J143" s="152" t="s">
        <v>281</v>
      </c>
      <c r="K143" s="153">
        <v>13.76</v>
      </c>
      <c r="L143" s="238"/>
      <c r="M143" s="238"/>
      <c r="N143" s="238">
        <f>ROUND(L143*K143,2)</f>
        <v>0</v>
      </c>
      <c r="O143" s="238"/>
      <c r="P143" s="238"/>
      <c r="Q143" s="238"/>
      <c r="R143" s="124"/>
      <c r="T143" s="154" t="s">
        <v>5</v>
      </c>
      <c r="U143" s="43" t="s">
        <v>43</v>
      </c>
      <c r="V143" s="155">
        <v>6.0000000000000001E-3</v>
      </c>
      <c r="W143" s="155">
        <f>V143*K143</f>
        <v>8.2559999999999995E-2</v>
      </c>
      <c r="X143" s="155">
        <v>0</v>
      </c>
      <c r="Y143" s="155">
        <f>X143*K143</f>
        <v>0</v>
      </c>
      <c r="Z143" s="155">
        <v>0</v>
      </c>
      <c r="AA143" s="156">
        <f>Z143*K143</f>
        <v>0</v>
      </c>
      <c r="AR143" s="21" t="s">
        <v>159</v>
      </c>
      <c r="AT143" s="21" t="s">
        <v>144</v>
      </c>
      <c r="AU143" s="21" t="s">
        <v>127</v>
      </c>
      <c r="AY143" s="21" t="s">
        <v>143</v>
      </c>
      <c r="BE143" s="157">
        <f>IF(U143="základní",N143,0)</f>
        <v>0</v>
      </c>
      <c r="BF143" s="157">
        <f>IF(U143="snížená",N143,0)</f>
        <v>0</v>
      </c>
      <c r="BG143" s="157">
        <f>IF(U143="zákl. přenesená",N143,0)</f>
        <v>0</v>
      </c>
      <c r="BH143" s="157">
        <f>IF(U143="sníž. přenesená",N143,0)</f>
        <v>0</v>
      </c>
      <c r="BI143" s="157">
        <f>IF(U143="nulová",N143,0)</f>
        <v>0</v>
      </c>
      <c r="BJ143" s="21" t="s">
        <v>127</v>
      </c>
      <c r="BK143" s="157">
        <f>ROUND(L143*K143,2)</f>
        <v>0</v>
      </c>
      <c r="BL143" s="21" t="s">
        <v>159</v>
      </c>
      <c r="BM143" s="21" t="s">
        <v>846</v>
      </c>
    </row>
    <row r="144" spans="2:65" s="1" customFormat="1" ht="38.25" customHeight="1">
      <c r="B144" s="122"/>
      <c r="C144" s="150" t="s">
        <v>242</v>
      </c>
      <c r="D144" s="150" t="s">
        <v>144</v>
      </c>
      <c r="E144" s="151" t="s">
        <v>847</v>
      </c>
      <c r="F144" s="237" t="s">
        <v>848</v>
      </c>
      <c r="G144" s="237"/>
      <c r="H144" s="237"/>
      <c r="I144" s="237"/>
      <c r="J144" s="152" t="s">
        <v>281</v>
      </c>
      <c r="K144" s="153">
        <v>1.3759999999999999</v>
      </c>
      <c r="L144" s="238"/>
      <c r="M144" s="238"/>
      <c r="N144" s="238">
        <f>ROUND(L144*K144,2)</f>
        <v>0</v>
      </c>
      <c r="O144" s="238"/>
      <c r="P144" s="238"/>
      <c r="Q144" s="238"/>
      <c r="R144" s="124"/>
      <c r="T144" s="154" t="s">
        <v>5</v>
      </c>
      <c r="U144" s="43" t="s">
        <v>43</v>
      </c>
      <c r="V144" s="155">
        <v>0</v>
      </c>
      <c r="W144" s="155">
        <f>V144*K144</f>
        <v>0</v>
      </c>
      <c r="X144" s="155">
        <v>0</v>
      </c>
      <c r="Y144" s="155">
        <f>X144*K144</f>
        <v>0</v>
      </c>
      <c r="Z144" s="155">
        <v>0</v>
      </c>
      <c r="AA144" s="156">
        <f>Z144*K144</f>
        <v>0</v>
      </c>
      <c r="AR144" s="21" t="s">
        <v>159</v>
      </c>
      <c r="AT144" s="21" t="s">
        <v>144</v>
      </c>
      <c r="AU144" s="21" t="s">
        <v>127</v>
      </c>
      <c r="AY144" s="21" t="s">
        <v>143</v>
      </c>
      <c r="BE144" s="157">
        <f>IF(U144="základní",N144,0)</f>
        <v>0</v>
      </c>
      <c r="BF144" s="157">
        <f>IF(U144="snížená",N144,0)</f>
        <v>0</v>
      </c>
      <c r="BG144" s="157">
        <f>IF(U144="zákl. přenesená",N144,0)</f>
        <v>0</v>
      </c>
      <c r="BH144" s="157">
        <f>IF(U144="sníž. přenesená",N144,0)</f>
        <v>0</v>
      </c>
      <c r="BI144" s="157">
        <f>IF(U144="nulová",N144,0)</f>
        <v>0</v>
      </c>
      <c r="BJ144" s="21" t="s">
        <v>127</v>
      </c>
      <c r="BK144" s="157">
        <f>ROUND(L144*K144,2)</f>
        <v>0</v>
      </c>
      <c r="BL144" s="21" t="s">
        <v>159</v>
      </c>
      <c r="BM144" s="21" t="s">
        <v>849</v>
      </c>
    </row>
    <row r="145" spans="2:65" s="9" customFormat="1" ht="29.85" customHeight="1">
      <c r="B145" s="139"/>
      <c r="C145" s="140"/>
      <c r="D145" s="149" t="s">
        <v>813</v>
      </c>
      <c r="E145" s="149"/>
      <c r="F145" s="149"/>
      <c r="G145" s="149"/>
      <c r="H145" s="149"/>
      <c r="I145" s="149"/>
      <c r="J145" s="149"/>
      <c r="K145" s="149"/>
      <c r="L145" s="149"/>
      <c r="M145" s="149"/>
      <c r="N145" s="234">
        <f>BK145</f>
        <v>0</v>
      </c>
      <c r="O145" s="235"/>
      <c r="P145" s="235"/>
      <c r="Q145" s="235"/>
      <c r="R145" s="142"/>
      <c r="T145" s="143"/>
      <c r="U145" s="140"/>
      <c r="V145" s="140"/>
      <c r="W145" s="144">
        <f>W146</f>
        <v>9.0947999999999987E-2</v>
      </c>
      <c r="X145" s="140"/>
      <c r="Y145" s="144">
        <f>Y146</f>
        <v>0</v>
      </c>
      <c r="Z145" s="140"/>
      <c r="AA145" s="145">
        <f>AA146</f>
        <v>0</v>
      </c>
      <c r="AR145" s="146" t="s">
        <v>84</v>
      </c>
      <c r="AT145" s="147" t="s">
        <v>75</v>
      </c>
      <c r="AU145" s="147" t="s">
        <v>84</v>
      </c>
      <c r="AY145" s="146" t="s">
        <v>143</v>
      </c>
      <c r="BK145" s="148">
        <f>BK146</f>
        <v>0</v>
      </c>
    </row>
    <row r="146" spans="2:65" s="1" customFormat="1" ht="25.5" customHeight="1">
      <c r="B146" s="122"/>
      <c r="C146" s="150" t="s">
        <v>246</v>
      </c>
      <c r="D146" s="150" t="s">
        <v>144</v>
      </c>
      <c r="E146" s="151" t="s">
        <v>850</v>
      </c>
      <c r="F146" s="237" t="s">
        <v>851</v>
      </c>
      <c r="G146" s="237"/>
      <c r="H146" s="237"/>
      <c r="I146" s="237"/>
      <c r="J146" s="152" t="s">
        <v>281</v>
      </c>
      <c r="K146" s="153">
        <v>0.28599999999999998</v>
      </c>
      <c r="L146" s="238"/>
      <c r="M146" s="238"/>
      <c r="N146" s="238">
        <f>ROUND(L146*K146,2)</f>
        <v>0</v>
      </c>
      <c r="O146" s="238"/>
      <c r="P146" s="238"/>
      <c r="Q146" s="238"/>
      <c r="R146" s="124"/>
      <c r="T146" s="154" t="s">
        <v>5</v>
      </c>
      <c r="U146" s="43" t="s">
        <v>43</v>
      </c>
      <c r="V146" s="155">
        <v>0.318</v>
      </c>
      <c r="W146" s="155">
        <f>V146*K146</f>
        <v>9.0947999999999987E-2</v>
      </c>
      <c r="X146" s="155">
        <v>0</v>
      </c>
      <c r="Y146" s="155">
        <f>X146*K146</f>
        <v>0</v>
      </c>
      <c r="Z146" s="155">
        <v>0</v>
      </c>
      <c r="AA146" s="156">
        <f>Z146*K146</f>
        <v>0</v>
      </c>
      <c r="AR146" s="21" t="s">
        <v>159</v>
      </c>
      <c r="AT146" s="21" t="s">
        <v>144</v>
      </c>
      <c r="AU146" s="21" t="s">
        <v>127</v>
      </c>
      <c r="AY146" s="21" t="s">
        <v>143</v>
      </c>
      <c r="BE146" s="157">
        <f>IF(U146="základní",N146,0)</f>
        <v>0</v>
      </c>
      <c r="BF146" s="157">
        <f>IF(U146="snížená",N146,0)</f>
        <v>0</v>
      </c>
      <c r="BG146" s="157">
        <f>IF(U146="zákl. přenesená",N146,0)</f>
        <v>0</v>
      </c>
      <c r="BH146" s="157">
        <f>IF(U146="sníž. přenesená",N146,0)</f>
        <v>0</v>
      </c>
      <c r="BI146" s="157">
        <f>IF(U146="nulová",N146,0)</f>
        <v>0</v>
      </c>
      <c r="BJ146" s="21" t="s">
        <v>127</v>
      </c>
      <c r="BK146" s="157">
        <f>ROUND(L146*K146,2)</f>
        <v>0</v>
      </c>
      <c r="BL146" s="21" t="s">
        <v>159</v>
      </c>
      <c r="BM146" s="21" t="s">
        <v>852</v>
      </c>
    </row>
    <row r="147" spans="2:65" s="9" customFormat="1" ht="37.35" customHeight="1">
      <c r="B147" s="139"/>
      <c r="C147" s="140"/>
      <c r="D147" s="141" t="s">
        <v>120</v>
      </c>
      <c r="E147" s="141"/>
      <c r="F147" s="141"/>
      <c r="G147" s="141"/>
      <c r="H147" s="141"/>
      <c r="I147" s="141"/>
      <c r="J147" s="141"/>
      <c r="K147" s="141"/>
      <c r="L147" s="141"/>
      <c r="M147" s="141"/>
      <c r="N147" s="266">
        <f>BK147</f>
        <v>0</v>
      </c>
      <c r="O147" s="267"/>
      <c r="P147" s="267"/>
      <c r="Q147" s="267"/>
      <c r="R147" s="142"/>
      <c r="T147" s="143"/>
      <c r="U147" s="140"/>
      <c r="V147" s="140"/>
      <c r="W147" s="144">
        <f>W148+W156+W161+W164+W172+W176</f>
        <v>18.883283000000002</v>
      </c>
      <c r="X147" s="140"/>
      <c r="Y147" s="144">
        <f>Y148+Y156+Y161+Y164+Y172+Y176</f>
        <v>0.23128943999999996</v>
      </c>
      <c r="Z147" s="140"/>
      <c r="AA147" s="145">
        <f>AA148+AA156+AA161+AA164+AA172+AA176</f>
        <v>3.6430000000000004E-2</v>
      </c>
      <c r="AR147" s="146" t="s">
        <v>127</v>
      </c>
      <c r="AT147" s="147" t="s">
        <v>75</v>
      </c>
      <c r="AU147" s="147" t="s">
        <v>76</v>
      </c>
      <c r="AY147" s="146" t="s">
        <v>143</v>
      </c>
      <c r="BK147" s="148">
        <f>BK148+BK156+BK161+BK164+BK172+BK176</f>
        <v>0</v>
      </c>
    </row>
    <row r="148" spans="2:65" s="9" customFormat="1" ht="19.899999999999999" customHeight="1">
      <c r="B148" s="139"/>
      <c r="C148" s="140"/>
      <c r="D148" s="149" t="s">
        <v>388</v>
      </c>
      <c r="E148" s="149"/>
      <c r="F148" s="149"/>
      <c r="G148" s="149"/>
      <c r="H148" s="149"/>
      <c r="I148" s="149"/>
      <c r="J148" s="149"/>
      <c r="K148" s="149"/>
      <c r="L148" s="149"/>
      <c r="M148" s="149"/>
      <c r="N148" s="232">
        <f>BK148</f>
        <v>0</v>
      </c>
      <c r="O148" s="233"/>
      <c r="P148" s="233"/>
      <c r="Q148" s="233"/>
      <c r="R148" s="142"/>
      <c r="T148" s="143"/>
      <c r="U148" s="140"/>
      <c r="V148" s="140"/>
      <c r="W148" s="144">
        <f>SUM(W149:W155)</f>
        <v>0.212141</v>
      </c>
      <c r="X148" s="140"/>
      <c r="Y148" s="144">
        <f>SUM(Y149:Y155)</f>
        <v>1.1487239999999999E-2</v>
      </c>
      <c r="Z148" s="140"/>
      <c r="AA148" s="145">
        <f>SUM(AA149:AA155)</f>
        <v>0</v>
      </c>
      <c r="AR148" s="146" t="s">
        <v>127</v>
      </c>
      <c r="AT148" s="147" t="s">
        <v>75</v>
      </c>
      <c r="AU148" s="147" t="s">
        <v>84</v>
      </c>
      <c r="AY148" s="146" t="s">
        <v>143</v>
      </c>
      <c r="BK148" s="148">
        <f>SUM(BK149:BK155)</f>
        <v>0</v>
      </c>
    </row>
    <row r="149" spans="2:65" s="1" customFormat="1" ht="38.25" customHeight="1">
      <c r="B149" s="122"/>
      <c r="C149" s="150" t="s">
        <v>189</v>
      </c>
      <c r="D149" s="150" t="s">
        <v>144</v>
      </c>
      <c r="E149" s="151" t="s">
        <v>853</v>
      </c>
      <c r="F149" s="237" t="s">
        <v>854</v>
      </c>
      <c r="G149" s="237"/>
      <c r="H149" s="237"/>
      <c r="I149" s="237"/>
      <c r="J149" s="152" t="s">
        <v>763</v>
      </c>
      <c r="K149" s="153">
        <v>2</v>
      </c>
      <c r="L149" s="238"/>
      <c r="M149" s="238"/>
      <c r="N149" s="238">
        <f>ROUND(L149*K149,2)</f>
        <v>0</v>
      </c>
      <c r="O149" s="238"/>
      <c r="P149" s="238"/>
      <c r="Q149" s="238"/>
      <c r="R149" s="124"/>
      <c r="T149" s="154" t="s">
        <v>5</v>
      </c>
      <c r="U149" s="43" t="s">
        <v>43</v>
      </c>
      <c r="V149" s="155">
        <v>0.09</v>
      </c>
      <c r="W149" s="155">
        <f>V149*K149</f>
        <v>0.18</v>
      </c>
      <c r="X149" s="155">
        <v>0</v>
      </c>
      <c r="Y149" s="155">
        <f>X149*K149</f>
        <v>0</v>
      </c>
      <c r="Z149" s="155">
        <v>0</v>
      </c>
      <c r="AA149" s="156">
        <f>Z149*K149</f>
        <v>0</v>
      </c>
      <c r="AR149" s="21" t="s">
        <v>148</v>
      </c>
      <c r="AT149" s="21" t="s">
        <v>144</v>
      </c>
      <c r="AU149" s="21" t="s">
        <v>127</v>
      </c>
      <c r="AY149" s="21" t="s">
        <v>143</v>
      </c>
      <c r="BE149" s="157">
        <f>IF(U149="základní",N149,0)</f>
        <v>0</v>
      </c>
      <c r="BF149" s="157">
        <f>IF(U149="snížená",N149,0)</f>
        <v>0</v>
      </c>
      <c r="BG149" s="157">
        <f>IF(U149="zákl. přenesená",N149,0)</f>
        <v>0</v>
      </c>
      <c r="BH149" s="157">
        <f>IF(U149="sníž. přenesená",N149,0)</f>
        <v>0</v>
      </c>
      <c r="BI149" s="157">
        <f>IF(U149="nulová",N149,0)</f>
        <v>0</v>
      </c>
      <c r="BJ149" s="21" t="s">
        <v>127</v>
      </c>
      <c r="BK149" s="157">
        <f>ROUND(L149*K149,2)</f>
        <v>0</v>
      </c>
      <c r="BL149" s="21" t="s">
        <v>148</v>
      </c>
      <c r="BM149" s="21" t="s">
        <v>855</v>
      </c>
    </row>
    <row r="150" spans="2:65" s="10" customFormat="1" ht="16.5" customHeight="1">
      <c r="B150" s="158"/>
      <c r="C150" s="159"/>
      <c r="D150" s="159"/>
      <c r="E150" s="160" t="s">
        <v>5</v>
      </c>
      <c r="F150" s="241" t="s">
        <v>856</v>
      </c>
      <c r="G150" s="242"/>
      <c r="H150" s="242"/>
      <c r="I150" s="242"/>
      <c r="J150" s="159"/>
      <c r="K150" s="161">
        <v>2</v>
      </c>
      <c r="L150" s="159"/>
      <c r="M150" s="159"/>
      <c r="N150" s="159"/>
      <c r="O150" s="159"/>
      <c r="P150" s="159"/>
      <c r="Q150" s="159"/>
      <c r="R150" s="162"/>
      <c r="T150" s="163"/>
      <c r="U150" s="159"/>
      <c r="V150" s="159"/>
      <c r="W150" s="159"/>
      <c r="X150" s="159"/>
      <c r="Y150" s="159"/>
      <c r="Z150" s="159"/>
      <c r="AA150" s="164"/>
      <c r="AT150" s="165" t="s">
        <v>151</v>
      </c>
      <c r="AU150" s="165" t="s">
        <v>127</v>
      </c>
      <c r="AV150" s="10" t="s">
        <v>127</v>
      </c>
      <c r="AW150" s="10" t="s">
        <v>33</v>
      </c>
      <c r="AX150" s="10" t="s">
        <v>84</v>
      </c>
      <c r="AY150" s="165" t="s">
        <v>143</v>
      </c>
    </row>
    <row r="151" spans="2:65" s="1" customFormat="1" ht="16.5" customHeight="1">
      <c r="B151" s="122"/>
      <c r="C151" s="166" t="s">
        <v>193</v>
      </c>
      <c r="D151" s="166" t="s">
        <v>293</v>
      </c>
      <c r="E151" s="167" t="s">
        <v>857</v>
      </c>
      <c r="F151" s="239" t="s">
        <v>858</v>
      </c>
      <c r="G151" s="239"/>
      <c r="H151" s="239"/>
      <c r="I151" s="239"/>
      <c r="J151" s="168" t="s">
        <v>763</v>
      </c>
      <c r="K151" s="169">
        <v>2.04</v>
      </c>
      <c r="L151" s="240"/>
      <c r="M151" s="240"/>
      <c r="N151" s="240">
        <f>ROUND(L151*K151,2)</f>
        <v>0</v>
      </c>
      <c r="O151" s="238"/>
      <c r="P151" s="238"/>
      <c r="Q151" s="238"/>
      <c r="R151" s="124"/>
      <c r="T151" s="154" t="s">
        <v>5</v>
      </c>
      <c r="U151" s="43" t="s">
        <v>43</v>
      </c>
      <c r="V151" s="155">
        <v>0</v>
      </c>
      <c r="W151" s="155">
        <f>V151*K151</f>
        <v>0</v>
      </c>
      <c r="X151" s="155">
        <v>5.5999999999999999E-3</v>
      </c>
      <c r="Y151" s="155">
        <f>X151*K151</f>
        <v>1.1424E-2</v>
      </c>
      <c r="Z151" s="155">
        <v>0</v>
      </c>
      <c r="AA151" s="156">
        <f>Z151*K151</f>
        <v>0</v>
      </c>
      <c r="AR151" s="21" t="s">
        <v>297</v>
      </c>
      <c r="AT151" s="21" t="s">
        <v>293</v>
      </c>
      <c r="AU151" s="21" t="s">
        <v>127</v>
      </c>
      <c r="AY151" s="21" t="s">
        <v>143</v>
      </c>
      <c r="BE151" s="157">
        <f>IF(U151="základní",N151,0)</f>
        <v>0</v>
      </c>
      <c r="BF151" s="157">
        <f>IF(U151="snížená",N151,0)</f>
        <v>0</v>
      </c>
      <c r="BG151" s="157">
        <f>IF(U151="zákl. přenesená",N151,0)</f>
        <v>0</v>
      </c>
      <c r="BH151" s="157">
        <f>IF(U151="sníž. přenesená",N151,0)</f>
        <v>0</v>
      </c>
      <c r="BI151" s="157">
        <f>IF(U151="nulová",N151,0)</f>
        <v>0</v>
      </c>
      <c r="BJ151" s="21" t="s">
        <v>127</v>
      </c>
      <c r="BK151" s="157">
        <f>ROUND(L151*K151,2)</f>
        <v>0</v>
      </c>
      <c r="BL151" s="21" t="s">
        <v>148</v>
      </c>
      <c r="BM151" s="21" t="s">
        <v>859</v>
      </c>
    </row>
    <row r="152" spans="2:65" s="1" customFormat="1" ht="38.25" customHeight="1">
      <c r="B152" s="122"/>
      <c r="C152" s="150" t="s">
        <v>168</v>
      </c>
      <c r="D152" s="150" t="s">
        <v>144</v>
      </c>
      <c r="E152" s="151" t="s">
        <v>860</v>
      </c>
      <c r="F152" s="237" t="s">
        <v>861</v>
      </c>
      <c r="G152" s="237"/>
      <c r="H152" s="237"/>
      <c r="I152" s="237"/>
      <c r="J152" s="152" t="s">
        <v>763</v>
      </c>
      <c r="K152" s="153">
        <v>0.2</v>
      </c>
      <c r="L152" s="238"/>
      <c r="M152" s="238"/>
      <c r="N152" s="238">
        <f>ROUND(L152*K152,2)</f>
        <v>0</v>
      </c>
      <c r="O152" s="238"/>
      <c r="P152" s="238"/>
      <c r="Q152" s="238"/>
      <c r="R152" s="124"/>
      <c r="T152" s="154" t="s">
        <v>5</v>
      </c>
      <c r="U152" s="43" t="s">
        <v>43</v>
      </c>
      <c r="V152" s="155">
        <v>0.06</v>
      </c>
      <c r="W152" s="155">
        <f>V152*K152</f>
        <v>1.2E-2</v>
      </c>
      <c r="X152" s="155">
        <v>0</v>
      </c>
      <c r="Y152" s="155">
        <f>X152*K152</f>
        <v>0</v>
      </c>
      <c r="Z152" s="155">
        <v>0</v>
      </c>
      <c r="AA152" s="156">
        <f>Z152*K152</f>
        <v>0</v>
      </c>
      <c r="AR152" s="21" t="s">
        <v>148</v>
      </c>
      <c r="AT152" s="21" t="s">
        <v>144</v>
      </c>
      <c r="AU152" s="21" t="s">
        <v>127</v>
      </c>
      <c r="AY152" s="21" t="s">
        <v>143</v>
      </c>
      <c r="BE152" s="157">
        <f>IF(U152="základní",N152,0)</f>
        <v>0</v>
      </c>
      <c r="BF152" s="157">
        <f>IF(U152="snížená",N152,0)</f>
        <v>0</v>
      </c>
      <c r="BG152" s="157">
        <f>IF(U152="zákl. přenesená",N152,0)</f>
        <v>0</v>
      </c>
      <c r="BH152" s="157">
        <f>IF(U152="sníž. přenesená",N152,0)</f>
        <v>0</v>
      </c>
      <c r="BI152" s="157">
        <f>IF(U152="nulová",N152,0)</f>
        <v>0</v>
      </c>
      <c r="BJ152" s="21" t="s">
        <v>127</v>
      </c>
      <c r="BK152" s="157">
        <f>ROUND(L152*K152,2)</f>
        <v>0</v>
      </c>
      <c r="BL152" s="21" t="s">
        <v>148</v>
      </c>
      <c r="BM152" s="21" t="s">
        <v>862</v>
      </c>
    </row>
    <row r="153" spans="2:65" s="10" customFormat="1" ht="16.5" customHeight="1">
      <c r="B153" s="158"/>
      <c r="C153" s="159"/>
      <c r="D153" s="159"/>
      <c r="E153" s="160" t="s">
        <v>5</v>
      </c>
      <c r="F153" s="241" t="s">
        <v>863</v>
      </c>
      <c r="G153" s="242"/>
      <c r="H153" s="242"/>
      <c r="I153" s="242"/>
      <c r="J153" s="159"/>
      <c r="K153" s="161">
        <v>0.2</v>
      </c>
      <c r="L153" s="159"/>
      <c r="M153" s="159"/>
      <c r="N153" s="159"/>
      <c r="O153" s="159"/>
      <c r="P153" s="159"/>
      <c r="Q153" s="159"/>
      <c r="R153" s="162"/>
      <c r="T153" s="163"/>
      <c r="U153" s="159"/>
      <c r="V153" s="159"/>
      <c r="W153" s="159"/>
      <c r="X153" s="159"/>
      <c r="Y153" s="159"/>
      <c r="Z153" s="159"/>
      <c r="AA153" s="164"/>
      <c r="AT153" s="165" t="s">
        <v>151</v>
      </c>
      <c r="AU153" s="165" t="s">
        <v>127</v>
      </c>
      <c r="AV153" s="10" t="s">
        <v>127</v>
      </c>
      <c r="AW153" s="10" t="s">
        <v>33</v>
      </c>
      <c r="AX153" s="10" t="s">
        <v>84</v>
      </c>
      <c r="AY153" s="165" t="s">
        <v>143</v>
      </c>
    </row>
    <row r="154" spans="2:65" s="1" customFormat="1" ht="38.25" customHeight="1">
      <c r="B154" s="122"/>
      <c r="C154" s="166" t="s">
        <v>173</v>
      </c>
      <c r="D154" s="166" t="s">
        <v>293</v>
      </c>
      <c r="E154" s="167" t="s">
        <v>864</v>
      </c>
      <c r="F154" s="239" t="s">
        <v>865</v>
      </c>
      <c r="G154" s="239"/>
      <c r="H154" s="239"/>
      <c r="I154" s="239"/>
      <c r="J154" s="168" t="s">
        <v>763</v>
      </c>
      <c r="K154" s="169">
        <v>0.20399999999999999</v>
      </c>
      <c r="L154" s="240"/>
      <c r="M154" s="240"/>
      <c r="N154" s="240">
        <f>ROUND(L154*K154,2)</f>
        <v>0</v>
      </c>
      <c r="O154" s="238"/>
      <c r="P154" s="238"/>
      <c r="Q154" s="238"/>
      <c r="R154" s="124"/>
      <c r="T154" s="154" t="s">
        <v>5</v>
      </c>
      <c r="U154" s="43" t="s">
        <v>43</v>
      </c>
      <c r="V154" s="155">
        <v>0</v>
      </c>
      <c r="W154" s="155">
        <f>V154*K154</f>
        <v>0</v>
      </c>
      <c r="X154" s="155">
        <v>3.1E-4</v>
      </c>
      <c r="Y154" s="155">
        <f>X154*K154</f>
        <v>6.3239999999999998E-5</v>
      </c>
      <c r="Z154" s="155">
        <v>0</v>
      </c>
      <c r="AA154" s="156">
        <f>Z154*K154</f>
        <v>0</v>
      </c>
      <c r="AR154" s="21" t="s">
        <v>297</v>
      </c>
      <c r="AT154" s="21" t="s">
        <v>293</v>
      </c>
      <c r="AU154" s="21" t="s">
        <v>127</v>
      </c>
      <c r="AY154" s="21" t="s">
        <v>143</v>
      </c>
      <c r="BE154" s="157">
        <f>IF(U154="základní",N154,0)</f>
        <v>0</v>
      </c>
      <c r="BF154" s="157">
        <f>IF(U154="snížená",N154,0)</f>
        <v>0</v>
      </c>
      <c r="BG154" s="157">
        <f>IF(U154="zákl. přenesená",N154,0)</f>
        <v>0</v>
      </c>
      <c r="BH154" s="157">
        <f>IF(U154="sníž. přenesená",N154,0)</f>
        <v>0</v>
      </c>
      <c r="BI154" s="157">
        <f>IF(U154="nulová",N154,0)</f>
        <v>0</v>
      </c>
      <c r="BJ154" s="21" t="s">
        <v>127</v>
      </c>
      <c r="BK154" s="157">
        <f>ROUND(L154*K154,2)</f>
        <v>0</v>
      </c>
      <c r="BL154" s="21" t="s">
        <v>148</v>
      </c>
      <c r="BM154" s="21" t="s">
        <v>866</v>
      </c>
    </row>
    <row r="155" spans="2:65" s="1" customFormat="1" ht="25.5" customHeight="1">
      <c r="B155" s="122"/>
      <c r="C155" s="150" t="s">
        <v>177</v>
      </c>
      <c r="D155" s="150" t="s">
        <v>144</v>
      </c>
      <c r="E155" s="151" t="s">
        <v>867</v>
      </c>
      <c r="F155" s="237" t="s">
        <v>868</v>
      </c>
      <c r="G155" s="237"/>
      <c r="H155" s="237"/>
      <c r="I155" s="237"/>
      <c r="J155" s="152" t="s">
        <v>281</v>
      </c>
      <c r="K155" s="153">
        <v>1.0999999999999999E-2</v>
      </c>
      <c r="L155" s="238"/>
      <c r="M155" s="238"/>
      <c r="N155" s="238">
        <f>ROUND(L155*K155,2)</f>
        <v>0</v>
      </c>
      <c r="O155" s="238"/>
      <c r="P155" s="238"/>
      <c r="Q155" s="238"/>
      <c r="R155" s="124"/>
      <c r="T155" s="154" t="s">
        <v>5</v>
      </c>
      <c r="U155" s="43" t="s">
        <v>43</v>
      </c>
      <c r="V155" s="155">
        <v>1.831</v>
      </c>
      <c r="W155" s="155">
        <f>V155*K155</f>
        <v>2.0140999999999999E-2</v>
      </c>
      <c r="X155" s="155">
        <v>0</v>
      </c>
      <c r="Y155" s="155">
        <f>X155*K155</f>
        <v>0</v>
      </c>
      <c r="Z155" s="155">
        <v>0</v>
      </c>
      <c r="AA155" s="156">
        <f>Z155*K155</f>
        <v>0</v>
      </c>
      <c r="AR155" s="21" t="s">
        <v>148</v>
      </c>
      <c r="AT155" s="21" t="s">
        <v>144</v>
      </c>
      <c r="AU155" s="21" t="s">
        <v>127</v>
      </c>
      <c r="AY155" s="21" t="s">
        <v>143</v>
      </c>
      <c r="BE155" s="157">
        <f>IF(U155="základní",N155,0)</f>
        <v>0</v>
      </c>
      <c r="BF155" s="157">
        <f>IF(U155="snížená",N155,0)</f>
        <v>0</v>
      </c>
      <c r="BG155" s="157">
        <f>IF(U155="zákl. přenesená",N155,0)</f>
        <v>0</v>
      </c>
      <c r="BH155" s="157">
        <f>IF(U155="sníž. přenesená",N155,0)</f>
        <v>0</v>
      </c>
      <c r="BI155" s="157">
        <f>IF(U155="nulová",N155,0)</f>
        <v>0</v>
      </c>
      <c r="BJ155" s="21" t="s">
        <v>127</v>
      </c>
      <c r="BK155" s="157">
        <f>ROUND(L155*K155,2)</f>
        <v>0</v>
      </c>
      <c r="BL155" s="21" t="s">
        <v>148</v>
      </c>
      <c r="BM155" s="21" t="s">
        <v>869</v>
      </c>
    </row>
    <row r="156" spans="2:65" s="9" customFormat="1" ht="29.85" customHeight="1">
      <c r="B156" s="139"/>
      <c r="C156" s="140"/>
      <c r="D156" s="149" t="s">
        <v>814</v>
      </c>
      <c r="E156" s="149"/>
      <c r="F156" s="149"/>
      <c r="G156" s="149"/>
      <c r="H156" s="149"/>
      <c r="I156" s="149"/>
      <c r="J156" s="149"/>
      <c r="K156" s="149"/>
      <c r="L156" s="149"/>
      <c r="M156" s="149"/>
      <c r="N156" s="234">
        <f>BK156</f>
        <v>0</v>
      </c>
      <c r="O156" s="235"/>
      <c r="P156" s="235"/>
      <c r="Q156" s="235"/>
      <c r="R156" s="142"/>
      <c r="T156" s="143"/>
      <c r="U156" s="140"/>
      <c r="V156" s="140"/>
      <c r="W156" s="144">
        <f>SUM(W157:W160)</f>
        <v>1.1963679999999999</v>
      </c>
      <c r="X156" s="140"/>
      <c r="Y156" s="144">
        <f>SUM(Y157:Y160)</f>
        <v>2.819E-2</v>
      </c>
      <c r="Z156" s="140"/>
      <c r="AA156" s="145">
        <f>SUM(AA157:AA160)</f>
        <v>2.4750000000000001E-2</v>
      </c>
      <c r="AR156" s="146" t="s">
        <v>127</v>
      </c>
      <c r="AT156" s="147" t="s">
        <v>75</v>
      </c>
      <c r="AU156" s="147" t="s">
        <v>84</v>
      </c>
      <c r="AY156" s="146" t="s">
        <v>143</v>
      </c>
      <c r="BK156" s="148">
        <f>SUM(BK157:BK160)</f>
        <v>0</v>
      </c>
    </row>
    <row r="157" spans="2:65" s="1" customFormat="1" ht="38.25" customHeight="1">
      <c r="B157" s="122"/>
      <c r="C157" s="150" t="s">
        <v>181</v>
      </c>
      <c r="D157" s="150" t="s">
        <v>144</v>
      </c>
      <c r="E157" s="151" t="s">
        <v>870</v>
      </c>
      <c r="F157" s="237" t="s">
        <v>871</v>
      </c>
      <c r="G157" s="237"/>
      <c r="H157" s="237"/>
      <c r="I157" s="237"/>
      <c r="J157" s="152" t="s">
        <v>207</v>
      </c>
      <c r="K157" s="153">
        <v>1</v>
      </c>
      <c r="L157" s="238"/>
      <c r="M157" s="238"/>
      <c r="N157" s="238">
        <f>ROUND(L157*K157,2)</f>
        <v>0</v>
      </c>
      <c r="O157" s="238"/>
      <c r="P157" s="238"/>
      <c r="Q157" s="238"/>
      <c r="R157" s="124"/>
      <c r="T157" s="154" t="s">
        <v>5</v>
      </c>
      <c r="U157" s="43" t="s">
        <v>43</v>
      </c>
      <c r="V157" s="155">
        <v>1.1639999999999999</v>
      </c>
      <c r="W157" s="155">
        <f>V157*K157</f>
        <v>1.1639999999999999</v>
      </c>
      <c r="X157" s="155">
        <v>2.819E-2</v>
      </c>
      <c r="Y157" s="155">
        <f>X157*K157</f>
        <v>2.819E-2</v>
      </c>
      <c r="Z157" s="155">
        <v>2.4750000000000001E-2</v>
      </c>
      <c r="AA157" s="156">
        <f>Z157*K157</f>
        <v>2.4750000000000001E-2</v>
      </c>
      <c r="AR157" s="21" t="s">
        <v>148</v>
      </c>
      <c r="AT157" s="21" t="s">
        <v>144</v>
      </c>
      <c r="AU157" s="21" t="s">
        <v>127</v>
      </c>
      <c r="AY157" s="21" t="s">
        <v>143</v>
      </c>
      <c r="BE157" s="157">
        <f>IF(U157="základní",N157,0)</f>
        <v>0</v>
      </c>
      <c r="BF157" s="157">
        <f>IF(U157="snížená",N157,0)</f>
        <v>0</v>
      </c>
      <c r="BG157" s="157">
        <f>IF(U157="zákl. přenesená",N157,0)</f>
        <v>0</v>
      </c>
      <c r="BH157" s="157">
        <f>IF(U157="sníž. přenesená",N157,0)</f>
        <v>0</v>
      </c>
      <c r="BI157" s="157">
        <f>IF(U157="nulová",N157,0)</f>
        <v>0</v>
      </c>
      <c r="BJ157" s="21" t="s">
        <v>127</v>
      </c>
      <c r="BK157" s="157">
        <f>ROUND(L157*K157,2)</f>
        <v>0</v>
      </c>
      <c r="BL157" s="21" t="s">
        <v>148</v>
      </c>
      <c r="BM157" s="21" t="s">
        <v>872</v>
      </c>
    </row>
    <row r="158" spans="2:65" s="11" customFormat="1" ht="16.5" customHeight="1">
      <c r="B158" s="173"/>
      <c r="C158" s="174"/>
      <c r="D158" s="174"/>
      <c r="E158" s="175" t="s">
        <v>5</v>
      </c>
      <c r="F158" s="264" t="s">
        <v>873</v>
      </c>
      <c r="G158" s="265"/>
      <c r="H158" s="265"/>
      <c r="I158" s="265"/>
      <c r="J158" s="174"/>
      <c r="K158" s="175" t="s">
        <v>5</v>
      </c>
      <c r="L158" s="174"/>
      <c r="M158" s="174"/>
      <c r="N158" s="174"/>
      <c r="O158" s="174"/>
      <c r="P158" s="174"/>
      <c r="Q158" s="174"/>
      <c r="R158" s="176"/>
      <c r="T158" s="177"/>
      <c r="U158" s="174"/>
      <c r="V158" s="174"/>
      <c r="W158" s="174"/>
      <c r="X158" s="174"/>
      <c r="Y158" s="174"/>
      <c r="Z158" s="174"/>
      <c r="AA158" s="178"/>
      <c r="AT158" s="179" t="s">
        <v>151</v>
      </c>
      <c r="AU158" s="179" t="s">
        <v>127</v>
      </c>
      <c r="AV158" s="11" t="s">
        <v>84</v>
      </c>
      <c r="AW158" s="11" t="s">
        <v>33</v>
      </c>
      <c r="AX158" s="11" t="s">
        <v>76</v>
      </c>
      <c r="AY158" s="179" t="s">
        <v>143</v>
      </c>
    </row>
    <row r="159" spans="2:65" s="10" customFormat="1" ht="16.5" customHeight="1">
      <c r="B159" s="158"/>
      <c r="C159" s="159"/>
      <c r="D159" s="159"/>
      <c r="E159" s="160" t="s">
        <v>5</v>
      </c>
      <c r="F159" s="268" t="s">
        <v>84</v>
      </c>
      <c r="G159" s="269"/>
      <c r="H159" s="269"/>
      <c r="I159" s="269"/>
      <c r="J159" s="159"/>
      <c r="K159" s="161">
        <v>1</v>
      </c>
      <c r="L159" s="159"/>
      <c r="M159" s="159"/>
      <c r="N159" s="159"/>
      <c r="O159" s="159"/>
      <c r="P159" s="159"/>
      <c r="Q159" s="159"/>
      <c r="R159" s="162"/>
      <c r="T159" s="163"/>
      <c r="U159" s="159"/>
      <c r="V159" s="159"/>
      <c r="W159" s="159"/>
      <c r="X159" s="159"/>
      <c r="Y159" s="159"/>
      <c r="Z159" s="159"/>
      <c r="AA159" s="164"/>
      <c r="AT159" s="165" t="s">
        <v>151</v>
      </c>
      <c r="AU159" s="165" t="s">
        <v>127</v>
      </c>
      <c r="AV159" s="10" t="s">
        <v>127</v>
      </c>
      <c r="AW159" s="10" t="s">
        <v>33</v>
      </c>
      <c r="AX159" s="10" t="s">
        <v>84</v>
      </c>
      <c r="AY159" s="165" t="s">
        <v>143</v>
      </c>
    </row>
    <row r="160" spans="2:65" s="1" customFormat="1" ht="25.5" customHeight="1">
      <c r="B160" s="122"/>
      <c r="C160" s="150" t="s">
        <v>185</v>
      </c>
      <c r="D160" s="150" t="s">
        <v>144</v>
      </c>
      <c r="E160" s="151" t="s">
        <v>874</v>
      </c>
      <c r="F160" s="237" t="s">
        <v>875</v>
      </c>
      <c r="G160" s="237"/>
      <c r="H160" s="237"/>
      <c r="I160" s="237"/>
      <c r="J160" s="152" t="s">
        <v>281</v>
      </c>
      <c r="K160" s="153">
        <v>2.8000000000000001E-2</v>
      </c>
      <c r="L160" s="238"/>
      <c r="M160" s="238"/>
      <c r="N160" s="238">
        <f>ROUND(L160*K160,2)</f>
        <v>0</v>
      </c>
      <c r="O160" s="238"/>
      <c r="P160" s="238"/>
      <c r="Q160" s="238"/>
      <c r="R160" s="124"/>
      <c r="T160" s="154" t="s">
        <v>5</v>
      </c>
      <c r="U160" s="43" t="s">
        <v>43</v>
      </c>
      <c r="V160" s="155">
        <v>1.1559999999999999</v>
      </c>
      <c r="W160" s="155">
        <f>V160*K160</f>
        <v>3.2368000000000001E-2</v>
      </c>
      <c r="X160" s="155">
        <v>0</v>
      </c>
      <c r="Y160" s="155">
        <f>X160*K160</f>
        <v>0</v>
      </c>
      <c r="Z160" s="155">
        <v>0</v>
      </c>
      <c r="AA160" s="156">
        <f>Z160*K160</f>
        <v>0</v>
      </c>
      <c r="AR160" s="21" t="s">
        <v>148</v>
      </c>
      <c r="AT160" s="21" t="s">
        <v>144</v>
      </c>
      <c r="AU160" s="21" t="s">
        <v>127</v>
      </c>
      <c r="AY160" s="21" t="s">
        <v>143</v>
      </c>
      <c r="BE160" s="157">
        <f>IF(U160="základní",N160,0)</f>
        <v>0</v>
      </c>
      <c r="BF160" s="157">
        <f>IF(U160="snížená",N160,0)</f>
        <v>0</v>
      </c>
      <c r="BG160" s="157">
        <f>IF(U160="zákl. přenesená",N160,0)</f>
        <v>0</v>
      </c>
      <c r="BH160" s="157">
        <f>IF(U160="sníž. přenesená",N160,0)</f>
        <v>0</v>
      </c>
      <c r="BI160" s="157">
        <f>IF(U160="nulová",N160,0)</f>
        <v>0</v>
      </c>
      <c r="BJ160" s="21" t="s">
        <v>127</v>
      </c>
      <c r="BK160" s="157">
        <f>ROUND(L160*K160,2)</f>
        <v>0</v>
      </c>
      <c r="BL160" s="21" t="s">
        <v>148</v>
      </c>
      <c r="BM160" s="21" t="s">
        <v>876</v>
      </c>
    </row>
    <row r="161" spans="2:65" s="9" customFormat="1" ht="29.85" customHeight="1">
      <c r="B161" s="139"/>
      <c r="C161" s="140"/>
      <c r="D161" s="149" t="s">
        <v>815</v>
      </c>
      <c r="E161" s="149"/>
      <c r="F161" s="149"/>
      <c r="G161" s="149"/>
      <c r="H161" s="149"/>
      <c r="I161" s="149"/>
      <c r="J161" s="149"/>
      <c r="K161" s="149"/>
      <c r="L161" s="149"/>
      <c r="M161" s="149"/>
      <c r="N161" s="234">
        <f>BK161</f>
        <v>0</v>
      </c>
      <c r="O161" s="235"/>
      <c r="P161" s="235"/>
      <c r="Q161" s="235"/>
      <c r="R161" s="142"/>
      <c r="T161" s="143"/>
      <c r="U161" s="140"/>
      <c r="V161" s="140"/>
      <c r="W161" s="144">
        <f>SUM(W162:W163)</f>
        <v>1.1599999999999999</v>
      </c>
      <c r="X161" s="140"/>
      <c r="Y161" s="144">
        <f>SUM(Y162:Y163)</f>
        <v>0</v>
      </c>
      <c r="Z161" s="140"/>
      <c r="AA161" s="145">
        <f>SUM(AA162:AA163)</f>
        <v>1.1679999999999999E-2</v>
      </c>
      <c r="AR161" s="146" t="s">
        <v>127</v>
      </c>
      <c r="AT161" s="147" t="s">
        <v>75</v>
      </c>
      <c r="AU161" s="147" t="s">
        <v>84</v>
      </c>
      <c r="AY161" s="146" t="s">
        <v>143</v>
      </c>
      <c r="BK161" s="148">
        <f>SUM(BK162:BK163)</f>
        <v>0</v>
      </c>
    </row>
    <row r="162" spans="2:65" s="1" customFormat="1" ht="25.5" customHeight="1">
      <c r="B162" s="122"/>
      <c r="C162" s="150" t="s">
        <v>231</v>
      </c>
      <c r="D162" s="150" t="s">
        <v>144</v>
      </c>
      <c r="E162" s="151" t="s">
        <v>877</v>
      </c>
      <c r="F162" s="237" t="s">
        <v>878</v>
      </c>
      <c r="G162" s="237"/>
      <c r="H162" s="237"/>
      <c r="I162" s="237"/>
      <c r="J162" s="152" t="s">
        <v>763</v>
      </c>
      <c r="K162" s="153">
        <v>2</v>
      </c>
      <c r="L162" s="238"/>
      <c r="M162" s="238"/>
      <c r="N162" s="238">
        <f>ROUND(L162*K162,2)</f>
        <v>0</v>
      </c>
      <c r="O162" s="238"/>
      <c r="P162" s="238"/>
      <c r="Q162" s="238"/>
      <c r="R162" s="124"/>
      <c r="T162" s="154" t="s">
        <v>5</v>
      </c>
      <c r="U162" s="43" t="s">
        <v>43</v>
      </c>
      <c r="V162" s="155">
        <v>0.57999999999999996</v>
      </c>
      <c r="W162" s="155">
        <f>V162*K162</f>
        <v>1.1599999999999999</v>
      </c>
      <c r="X162" s="155">
        <v>0</v>
      </c>
      <c r="Y162" s="155">
        <f>X162*K162</f>
        <v>0</v>
      </c>
      <c r="Z162" s="155">
        <v>5.8399999999999997E-3</v>
      </c>
      <c r="AA162" s="156">
        <f>Z162*K162</f>
        <v>1.1679999999999999E-2</v>
      </c>
      <c r="AR162" s="21" t="s">
        <v>148</v>
      </c>
      <c r="AT162" s="21" t="s">
        <v>144</v>
      </c>
      <c r="AU162" s="21" t="s">
        <v>127</v>
      </c>
      <c r="AY162" s="21" t="s">
        <v>143</v>
      </c>
      <c r="BE162" s="157">
        <f>IF(U162="základní",N162,0)</f>
        <v>0</v>
      </c>
      <c r="BF162" s="157">
        <f>IF(U162="snížená",N162,0)</f>
        <v>0</v>
      </c>
      <c r="BG162" s="157">
        <f>IF(U162="zákl. přenesená",N162,0)</f>
        <v>0</v>
      </c>
      <c r="BH162" s="157">
        <f>IF(U162="sníž. přenesená",N162,0)</f>
        <v>0</v>
      </c>
      <c r="BI162" s="157">
        <f>IF(U162="nulová",N162,0)</f>
        <v>0</v>
      </c>
      <c r="BJ162" s="21" t="s">
        <v>127</v>
      </c>
      <c r="BK162" s="157">
        <f>ROUND(L162*K162,2)</f>
        <v>0</v>
      </c>
      <c r="BL162" s="21" t="s">
        <v>148</v>
      </c>
      <c r="BM162" s="21" t="s">
        <v>879</v>
      </c>
    </row>
    <row r="163" spans="2:65" s="10" customFormat="1" ht="16.5" customHeight="1">
      <c r="B163" s="158"/>
      <c r="C163" s="159"/>
      <c r="D163" s="159"/>
      <c r="E163" s="160" t="s">
        <v>5</v>
      </c>
      <c r="F163" s="241" t="s">
        <v>880</v>
      </c>
      <c r="G163" s="242"/>
      <c r="H163" s="242"/>
      <c r="I163" s="242"/>
      <c r="J163" s="159"/>
      <c r="K163" s="161">
        <v>2</v>
      </c>
      <c r="L163" s="159"/>
      <c r="M163" s="159"/>
      <c r="N163" s="159"/>
      <c r="O163" s="159"/>
      <c r="P163" s="159"/>
      <c r="Q163" s="159"/>
      <c r="R163" s="162"/>
      <c r="T163" s="163"/>
      <c r="U163" s="159"/>
      <c r="V163" s="159"/>
      <c r="W163" s="159"/>
      <c r="X163" s="159"/>
      <c r="Y163" s="159"/>
      <c r="Z163" s="159"/>
      <c r="AA163" s="164"/>
      <c r="AT163" s="165" t="s">
        <v>151</v>
      </c>
      <c r="AU163" s="165" t="s">
        <v>127</v>
      </c>
      <c r="AV163" s="10" t="s">
        <v>127</v>
      </c>
      <c r="AW163" s="10" t="s">
        <v>33</v>
      </c>
      <c r="AX163" s="10" t="s">
        <v>84</v>
      </c>
      <c r="AY163" s="165" t="s">
        <v>143</v>
      </c>
    </row>
    <row r="164" spans="2:65" s="9" customFormat="1" ht="29.85" customHeight="1">
      <c r="B164" s="139"/>
      <c r="C164" s="140"/>
      <c r="D164" s="149" t="s">
        <v>816</v>
      </c>
      <c r="E164" s="149"/>
      <c r="F164" s="149"/>
      <c r="G164" s="149"/>
      <c r="H164" s="149"/>
      <c r="I164" s="149"/>
      <c r="J164" s="149"/>
      <c r="K164" s="149"/>
      <c r="L164" s="149"/>
      <c r="M164" s="149"/>
      <c r="N164" s="232">
        <f>BK164</f>
        <v>0</v>
      </c>
      <c r="O164" s="233"/>
      <c r="P164" s="233"/>
      <c r="Q164" s="233"/>
      <c r="R164" s="142"/>
      <c r="T164" s="143"/>
      <c r="U164" s="140"/>
      <c r="V164" s="140"/>
      <c r="W164" s="144">
        <f>SUM(W165:W171)</f>
        <v>1.266294</v>
      </c>
      <c r="X164" s="140"/>
      <c r="Y164" s="144">
        <f>SUM(Y165:Y171)</f>
        <v>8.6175999999999989E-2</v>
      </c>
      <c r="Z164" s="140"/>
      <c r="AA164" s="145">
        <f>SUM(AA165:AA171)</f>
        <v>0</v>
      </c>
      <c r="AR164" s="146" t="s">
        <v>127</v>
      </c>
      <c r="AT164" s="147" t="s">
        <v>75</v>
      </c>
      <c r="AU164" s="147" t="s">
        <v>84</v>
      </c>
      <c r="AY164" s="146" t="s">
        <v>143</v>
      </c>
      <c r="BK164" s="148">
        <f>SUM(BK165:BK171)</f>
        <v>0</v>
      </c>
    </row>
    <row r="165" spans="2:65" s="1" customFormat="1" ht="25.5" customHeight="1">
      <c r="B165" s="122"/>
      <c r="C165" s="150" t="s">
        <v>172</v>
      </c>
      <c r="D165" s="150" t="s">
        <v>144</v>
      </c>
      <c r="E165" s="151" t="s">
        <v>881</v>
      </c>
      <c r="F165" s="237" t="s">
        <v>882</v>
      </c>
      <c r="G165" s="237"/>
      <c r="H165" s="237"/>
      <c r="I165" s="237"/>
      <c r="J165" s="152" t="s">
        <v>763</v>
      </c>
      <c r="K165" s="153">
        <v>2</v>
      </c>
      <c r="L165" s="238"/>
      <c r="M165" s="238"/>
      <c r="N165" s="238">
        <f>ROUND(L165*K165,2)</f>
        <v>0</v>
      </c>
      <c r="O165" s="238"/>
      <c r="P165" s="238"/>
      <c r="Q165" s="238"/>
      <c r="R165" s="124"/>
      <c r="T165" s="154" t="s">
        <v>5</v>
      </c>
      <c r="U165" s="43" t="s">
        <v>43</v>
      </c>
      <c r="V165" s="155">
        <v>0.44</v>
      </c>
      <c r="W165" s="155">
        <f>V165*K165</f>
        <v>0.88</v>
      </c>
      <c r="X165" s="155">
        <v>0</v>
      </c>
      <c r="Y165" s="155">
        <f>X165*K165</f>
        <v>0</v>
      </c>
      <c r="Z165" s="155">
        <v>0</v>
      </c>
      <c r="AA165" s="156">
        <f>Z165*K165</f>
        <v>0</v>
      </c>
      <c r="AR165" s="21" t="s">
        <v>148</v>
      </c>
      <c r="AT165" s="21" t="s">
        <v>144</v>
      </c>
      <c r="AU165" s="21" t="s">
        <v>127</v>
      </c>
      <c r="AY165" s="21" t="s">
        <v>143</v>
      </c>
      <c r="BE165" s="157">
        <f>IF(U165="základní",N165,0)</f>
        <v>0</v>
      </c>
      <c r="BF165" s="157">
        <f>IF(U165="snížená",N165,0)</f>
        <v>0</v>
      </c>
      <c r="BG165" s="157">
        <f>IF(U165="zákl. přenesená",N165,0)</f>
        <v>0</v>
      </c>
      <c r="BH165" s="157">
        <f>IF(U165="sníž. přenesená",N165,0)</f>
        <v>0</v>
      </c>
      <c r="BI165" s="157">
        <f>IF(U165="nulová",N165,0)</f>
        <v>0</v>
      </c>
      <c r="BJ165" s="21" t="s">
        <v>127</v>
      </c>
      <c r="BK165" s="157">
        <f>ROUND(L165*K165,2)</f>
        <v>0</v>
      </c>
      <c r="BL165" s="21" t="s">
        <v>148</v>
      </c>
      <c r="BM165" s="21" t="s">
        <v>883</v>
      </c>
    </row>
    <row r="166" spans="2:65" s="10" customFormat="1" ht="16.5" customHeight="1">
      <c r="B166" s="158"/>
      <c r="C166" s="159"/>
      <c r="D166" s="159"/>
      <c r="E166" s="160" t="s">
        <v>5</v>
      </c>
      <c r="F166" s="241" t="s">
        <v>880</v>
      </c>
      <c r="G166" s="242"/>
      <c r="H166" s="242"/>
      <c r="I166" s="242"/>
      <c r="J166" s="159"/>
      <c r="K166" s="161">
        <v>2</v>
      </c>
      <c r="L166" s="159"/>
      <c r="M166" s="159"/>
      <c r="N166" s="159"/>
      <c r="O166" s="159"/>
      <c r="P166" s="159"/>
      <c r="Q166" s="159"/>
      <c r="R166" s="162"/>
      <c r="T166" s="163"/>
      <c r="U166" s="159"/>
      <c r="V166" s="159"/>
      <c r="W166" s="159"/>
      <c r="X166" s="159"/>
      <c r="Y166" s="159"/>
      <c r="Z166" s="159"/>
      <c r="AA166" s="164"/>
      <c r="AT166" s="165" t="s">
        <v>151</v>
      </c>
      <c r="AU166" s="165" t="s">
        <v>127</v>
      </c>
      <c r="AV166" s="10" t="s">
        <v>127</v>
      </c>
      <c r="AW166" s="10" t="s">
        <v>33</v>
      </c>
      <c r="AX166" s="10" t="s">
        <v>84</v>
      </c>
      <c r="AY166" s="165" t="s">
        <v>143</v>
      </c>
    </row>
    <row r="167" spans="2:65" s="1" customFormat="1" ht="25.5" customHeight="1">
      <c r="B167" s="122"/>
      <c r="C167" s="166" t="s">
        <v>200</v>
      </c>
      <c r="D167" s="166" t="s">
        <v>293</v>
      </c>
      <c r="E167" s="167" t="s">
        <v>884</v>
      </c>
      <c r="F167" s="239" t="s">
        <v>885</v>
      </c>
      <c r="G167" s="239"/>
      <c r="H167" s="239"/>
      <c r="I167" s="239"/>
      <c r="J167" s="168" t="s">
        <v>207</v>
      </c>
      <c r="K167" s="169">
        <v>20</v>
      </c>
      <c r="L167" s="240"/>
      <c r="M167" s="240"/>
      <c r="N167" s="240">
        <f>ROUND(L167*K167,2)</f>
        <v>0</v>
      </c>
      <c r="O167" s="238"/>
      <c r="P167" s="238"/>
      <c r="Q167" s="238"/>
      <c r="R167" s="124"/>
      <c r="T167" s="154" t="s">
        <v>5</v>
      </c>
      <c r="U167" s="43" t="s">
        <v>43</v>
      </c>
      <c r="V167" s="155">
        <v>0</v>
      </c>
      <c r="W167" s="155">
        <f>V167*K167</f>
        <v>0</v>
      </c>
      <c r="X167" s="155">
        <v>4.3E-3</v>
      </c>
      <c r="Y167" s="155">
        <f>X167*K167</f>
        <v>8.5999999999999993E-2</v>
      </c>
      <c r="Z167" s="155">
        <v>0</v>
      </c>
      <c r="AA167" s="156">
        <f>Z167*K167</f>
        <v>0</v>
      </c>
      <c r="AR167" s="21" t="s">
        <v>297</v>
      </c>
      <c r="AT167" s="21" t="s">
        <v>293</v>
      </c>
      <c r="AU167" s="21" t="s">
        <v>127</v>
      </c>
      <c r="AY167" s="21" t="s">
        <v>143</v>
      </c>
      <c r="BE167" s="157">
        <f>IF(U167="základní",N167,0)</f>
        <v>0</v>
      </c>
      <c r="BF167" s="157">
        <f>IF(U167="snížená",N167,0)</f>
        <v>0</v>
      </c>
      <c r="BG167" s="157">
        <f>IF(U167="zákl. přenesená",N167,0)</f>
        <v>0</v>
      </c>
      <c r="BH167" s="157">
        <f>IF(U167="sníž. přenesená",N167,0)</f>
        <v>0</v>
      </c>
      <c r="BI167" s="157">
        <f>IF(U167="nulová",N167,0)</f>
        <v>0</v>
      </c>
      <c r="BJ167" s="21" t="s">
        <v>127</v>
      </c>
      <c r="BK167" s="157">
        <f>ROUND(L167*K167,2)</f>
        <v>0</v>
      </c>
      <c r="BL167" s="21" t="s">
        <v>148</v>
      </c>
      <c r="BM167" s="21" t="s">
        <v>886</v>
      </c>
    </row>
    <row r="168" spans="2:65" s="1" customFormat="1" ht="38.25" customHeight="1">
      <c r="B168" s="122"/>
      <c r="C168" s="150" t="s">
        <v>204</v>
      </c>
      <c r="D168" s="150" t="s">
        <v>144</v>
      </c>
      <c r="E168" s="151" t="s">
        <v>887</v>
      </c>
      <c r="F168" s="237" t="s">
        <v>888</v>
      </c>
      <c r="G168" s="237"/>
      <c r="H168" s="237"/>
      <c r="I168" s="237"/>
      <c r="J168" s="152" t="s">
        <v>763</v>
      </c>
      <c r="K168" s="153">
        <v>2</v>
      </c>
      <c r="L168" s="238"/>
      <c r="M168" s="238"/>
      <c r="N168" s="238">
        <f>ROUND(L168*K168,2)</f>
        <v>0</v>
      </c>
      <c r="O168" s="238"/>
      <c r="P168" s="238"/>
      <c r="Q168" s="238"/>
      <c r="R168" s="124"/>
      <c r="T168" s="154" t="s">
        <v>5</v>
      </c>
      <c r="U168" s="43" t="s">
        <v>43</v>
      </c>
      <c r="V168" s="155">
        <v>9.2999999999999999E-2</v>
      </c>
      <c r="W168" s="155">
        <f>V168*K168</f>
        <v>0.186</v>
      </c>
      <c r="X168" s="155">
        <v>0</v>
      </c>
      <c r="Y168" s="155">
        <f>X168*K168</f>
        <v>0</v>
      </c>
      <c r="Z168" s="155">
        <v>0</v>
      </c>
      <c r="AA168" s="156">
        <f>Z168*K168</f>
        <v>0</v>
      </c>
      <c r="AR168" s="21" t="s">
        <v>148</v>
      </c>
      <c r="AT168" s="21" t="s">
        <v>144</v>
      </c>
      <c r="AU168" s="21" t="s">
        <v>127</v>
      </c>
      <c r="AY168" s="21" t="s">
        <v>143</v>
      </c>
      <c r="BE168" s="157">
        <f>IF(U168="základní",N168,0)</f>
        <v>0</v>
      </c>
      <c r="BF168" s="157">
        <f>IF(U168="snížená",N168,0)</f>
        <v>0</v>
      </c>
      <c r="BG168" s="157">
        <f>IF(U168="zákl. přenesená",N168,0)</f>
        <v>0</v>
      </c>
      <c r="BH168" s="157">
        <f>IF(U168="sníž. přenesená",N168,0)</f>
        <v>0</v>
      </c>
      <c r="BI168" s="157">
        <f>IF(U168="nulová",N168,0)</f>
        <v>0</v>
      </c>
      <c r="BJ168" s="21" t="s">
        <v>127</v>
      </c>
      <c r="BK168" s="157">
        <f>ROUND(L168*K168,2)</f>
        <v>0</v>
      </c>
      <c r="BL168" s="21" t="s">
        <v>148</v>
      </c>
      <c r="BM168" s="21" t="s">
        <v>889</v>
      </c>
    </row>
    <row r="169" spans="2:65" s="10" customFormat="1" ht="16.5" customHeight="1">
      <c r="B169" s="158"/>
      <c r="C169" s="159"/>
      <c r="D169" s="159"/>
      <c r="E169" s="160" t="s">
        <v>5</v>
      </c>
      <c r="F169" s="241" t="s">
        <v>880</v>
      </c>
      <c r="G169" s="242"/>
      <c r="H169" s="242"/>
      <c r="I169" s="242"/>
      <c r="J169" s="159"/>
      <c r="K169" s="161">
        <v>2</v>
      </c>
      <c r="L169" s="159"/>
      <c r="M169" s="159"/>
      <c r="N169" s="159"/>
      <c r="O169" s="159"/>
      <c r="P169" s="159"/>
      <c r="Q169" s="159"/>
      <c r="R169" s="162"/>
      <c r="T169" s="163"/>
      <c r="U169" s="159"/>
      <c r="V169" s="159"/>
      <c r="W169" s="159"/>
      <c r="X169" s="159"/>
      <c r="Y169" s="159"/>
      <c r="Z169" s="159"/>
      <c r="AA169" s="164"/>
      <c r="AT169" s="165" t="s">
        <v>151</v>
      </c>
      <c r="AU169" s="165" t="s">
        <v>127</v>
      </c>
      <c r="AV169" s="10" t="s">
        <v>127</v>
      </c>
      <c r="AW169" s="10" t="s">
        <v>33</v>
      </c>
      <c r="AX169" s="10" t="s">
        <v>84</v>
      </c>
      <c r="AY169" s="165" t="s">
        <v>143</v>
      </c>
    </row>
    <row r="170" spans="2:65" s="1" customFormat="1" ht="25.5" customHeight="1">
      <c r="B170" s="122"/>
      <c r="C170" s="166" t="s">
        <v>11</v>
      </c>
      <c r="D170" s="166" t="s">
        <v>293</v>
      </c>
      <c r="E170" s="167" t="s">
        <v>890</v>
      </c>
      <c r="F170" s="239" t="s">
        <v>891</v>
      </c>
      <c r="G170" s="239"/>
      <c r="H170" s="239"/>
      <c r="I170" s="239"/>
      <c r="J170" s="168" t="s">
        <v>763</v>
      </c>
      <c r="K170" s="169">
        <v>2.2000000000000002</v>
      </c>
      <c r="L170" s="240"/>
      <c r="M170" s="240"/>
      <c r="N170" s="240">
        <f>ROUND(L170*K170,2)</f>
        <v>0</v>
      </c>
      <c r="O170" s="238"/>
      <c r="P170" s="238"/>
      <c r="Q170" s="238"/>
      <c r="R170" s="124"/>
      <c r="T170" s="154" t="s">
        <v>5</v>
      </c>
      <c r="U170" s="43" t="s">
        <v>43</v>
      </c>
      <c r="V170" s="155">
        <v>0</v>
      </c>
      <c r="W170" s="155">
        <f>V170*K170</f>
        <v>0</v>
      </c>
      <c r="X170" s="155">
        <v>8.0000000000000007E-5</v>
      </c>
      <c r="Y170" s="155">
        <f>X170*K170</f>
        <v>1.7600000000000002E-4</v>
      </c>
      <c r="Z170" s="155">
        <v>0</v>
      </c>
      <c r="AA170" s="156">
        <f>Z170*K170</f>
        <v>0</v>
      </c>
      <c r="AR170" s="21" t="s">
        <v>297</v>
      </c>
      <c r="AT170" s="21" t="s">
        <v>293</v>
      </c>
      <c r="AU170" s="21" t="s">
        <v>127</v>
      </c>
      <c r="AY170" s="21" t="s">
        <v>143</v>
      </c>
      <c r="BE170" s="157">
        <f>IF(U170="základní",N170,0)</f>
        <v>0</v>
      </c>
      <c r="BF170" s="157">
        <f>IF(U170="snížená",N170,0)</f>
        <v>0</v>
      </c>
      <c r="BG170" s="157">
        <f>IF(U170="zákl. přenesená",N170,0)</f>
        <v>0</v>
      </c>
      <c r="BH170" s="157">
        <f>IF(U170="sníž. přenesená",N170,0)</f>
        <v>0</v>
      </c>
      <c r="BI170" s="157">
        <f>IF(U170="nulová",N170,0)</f>
        <v>0</v>
      </c>
      <c r="BJ170" s="21" t="s">
        <v>127</v>
      </c>
      <c r="BK170" s="157">
        <f>ROUND(L170*K170,2)</f>
        <v>0</v>
      </c>
      <c r="BL170" s="21" t="s">
        <v>148</v>
      </c>
      <c r="BM170" s="21" t="s">
        <v>892</v>
      </c>
    </row>
    <row r="171" spans="2:65" s="1" customFormat="1" ht="25.5" customHeight="1">
      <c r="B171" s="122"/>
      <c r="C171" s="150" t="s">
        <v>148</v>
      </c>
      <c r="D171" s="150" t="s">
        <v>144</v>
      </c>
      <c r="E171" s="151" t="s">
        <v>893</v>
      </c>
      <c r="F171" s="237" t="s">
        <v>894</v>
      </c>
      <c r="G171" s="237"/>
      <c r="H171" s="237"/>
      <c r="I171" s="237"/>
      <c r="J171" s="152" t="s">
        <v>281</v>
      </c>
      <c r="K171" s="153">
        <v>8.5999999999999993E-2</v>
      </c>
      <c r="L171" s="238"/>
      <c r="M171" s="238"/>
      <c r="N171" s="238">
        <f>ROUND(L171*K171,2)</f>
        <v>0</v>
      </c>
      <c r="O171" s="238"/>
      <c r="P171" s="238"/>
      <c r="Q171" s="238"/>
      <c r="R171" s="124"/>
      <c r="T171" s="154" t="s">
        <v>5</v>
      </c>
      <c r="U171" s="43" t="s">
        <v>43</v>
      </c>
      <c r="V171" s="155">
        <v>2.3290000000000002</v>
      </c>
      <c r="W171" s="155">
        <f>V171*K171</f>
        <v>0.200294</v>
      </c>
      <c r="X171" s="155">
        <v>0</v>
      </c>
      <c r="Y171" s="155">
        <f>X171*K171</f>
        <v>0</v>
      </c>
      <c r="Z171" s="155">
        <v>0</v>
      </c>
      <c r="AA171" s="156">
        <f>Z171*K171</f>
        <v>0</v>
      </c>
      <c r="AR171" s="21" t="s">
        <v>148</v>
      </c>
      <c r="AT171" s="21" t="s">
        <v>144</v>
      </c>
      <c r="AU171" s="21" t="s">
        <v>127</v>
      </c>
      <c r="AY171" s="21" t="s">
        <v>143</v>
      </c>
      <c r="BE171" s="157">
        <f>IF(U171="základní",N171,0)</f>
        <v>0</v>
      </c>
      <c r="BF171" s="157">
        <f>IF(U171="snížená",N171,0)</f>
        <v>0</v>
      </c>
      <c r="BG171" s="157">
        <f>IF(U171="zákl. přenesená",N171,0)</f>
        <v>0</v>
      </c>
      <c r="BH171" s="157">
        <f>IF(U171="sníž. přenesená",N171,0)</f>
        <v>0</v>
      </c>
      <c r="BI171" s="157">
        <f>IF(U171="nulová",N171,0)</f>
        <v>0</v>
      </c>
      <c r="BJ171" s="21" t="s">
        <v>127</v>
      </c>
      <c r="BK171" s="157">
        <f>ROUND(L171*K171,2)</f>
        <v>0</v>
      </c>
      <c r="BL171" s="21" t="s">
        <v>148</v>
      </c>
      <c r="BM171" s="21" t="s">
        <v>895</v>
      </c>
    </row>
    <row r="172" spans="2:65" s="9" customFormat="1" ht="29.85" customHeight="1">
      <c r="B172" s="139"/>
      <c r="C172" s="140"/>
      <c r="D172" s="149" t="s">
        <v>320</v>
      </c>
      <c r="E172" s="149"/>
      <c r="F172" s="149"/>
      <c r="G172" s="149"/>
      <c r="H172" s="149"/>
      <c r="I172" s="149"/>
      <c r="J172" s="149"/>
      <c r="K172" s="149"/>
      <c r="L172" s="149"/>
      <c r="M172" s="149"/>
      <c r="N172" s="234">
        <f>BK172</f>
        <v>0</v>
      </c>
      <c r="O172" s="235"/>
      <c r="P172" s="235"/>
      <c r="Q172" s="235"/>
      <c r="R172" s="142"/>
      <c r="T172" s="143"/>
      <c r="U172" s="140"/>
      <c r="V172" s="140"/>
      <c r="W172" s="144">
        <f>SUM(W173:W175)</f>
        <v>9.2944800000000001</v>
      </c>
      <c r="X172" s="140"/>
      <c r="Y172" s="144">
        <f>SUM(Y173:Y175)</f>
        <v>2.3236199999999999E-2</v>
      </c>
      <c r="Z172" s="140"/>
      <c r="AA172" s="145">
        <f>SUM(AA173:AA175)</f>
        <v>0</v>
      </c>
      <c r="AR172" s="146" t="s">
        <v>127</v>
      </c>
      <c r="AT172" s="147" t="s">
        <v>75</v>
      </c>
      <c r="AU172" s="147" t="s">
        <v>84</v>
      </c>
      <c r="AY172" s="146" t="s">
        <v>143</v>
      </c>
      <c r="BK172" s="148">
        <f>SUM(BK173:BK175)</f>
        <v>0</v>
      </c>
    </row>
    <row r="173" spans="2:65" s="1" customFormat="1" ht="25.5" customHeight="1">
      <c r="B173" s="122"/>
      <c r="C173" s="150" t="s">
        <v>219</v>
      </c>
      <c r="D173" s="150" t="s">
        <v>144</v>
      </c>
      <c r="E173" s="151" t="s">
        <v>896</v>
      </c>
      <c r="F173" s="237" t="s">
        <v>897</v>
      </c>
      <c r="G173" s="237"/>
      <c r="H173" s="237"/>
      <c r="I173" s="237"/>
      <c r="J173" s="152" t="s">
        <v>763</v>
      </c>
      <c r="K173" s="153">
        <v>43.03</v>
      </c>
      <c r="L173" s="238"/>
      <c r="M173" s="238"/>
      <c r="N173" s="238">
        <f>ROUND(L173*K173,2)</f>
        <v>0</v>
      </c>
      <c r="O173" s="238"/>
      <c r="P173" s="238"/>
      <c r="Q173" s="238"/>
      <c r="R173" s="124"/>
      <c r="T173" s="154" t="s">
        <v>5</v>
      </c>
      <c r="U173" s="43" t="s">
        <v>43</v>
      </c>
      <c r="V173" s="155">
        <v>0.108</v>
      </c>
      <c r="W173" s="155">
        <f>V173*K173</f>
        <v>4.64724</v>
      </c>
      <c r="X173" s="155">
        <v>2.9E-4</v>
      </c>
      <c r="Y173" s="155">
        <f>X173*K173</f>
        <v>1.2478700000000001E-2</v>
      </c>
      <c r="Z173" s="155">
        <v>0</v>
      </c>
      <c r="AA173" s="156">
        <f>Z173*K173</f>
        <v>0</v>
      </c>
      <c r="AR173" s="21" t="s">
        <v>148</v>
      </c>
      <c r="AT173" s="21" t="s">
        <v>144</v>
      </c>
      <c r="AU173" s="21" t="s">
        <v>127</v>
      </c>
      <c r="AY173" s="21" t="s">
        <v>143</v>
      </c>
      <c r="BE173" s="157">
        <f>IF(U173="základní",N173,0)</f>
        <v>0</v>
      </c>
      <c r="BF173" s="157">
        <f>IF(U173="snížená",N173,0)</f>
        <v>0</v>
      </c>
      <c r="BG173" s="157">
        <f>IF(U173="zákl. přenesená",N173,0)</f>
        <v>0</v>
      </c>
      <c r="BH173" s="157">
        <f>IF(U173="sníž. přenesená",N173,0)</f>
        <v>0</v>
      </c>
      <c r="BI173" s="157">
        <f>IF(U173="nulová",N173,0)</f>
        <v>0</v>
      </c>
      <c r="BJ173" s="21" t="s">
        <v>127</v>
      </c>
      <c r="BK173" s="157">
        <f>ROUND(L173*K173,2)</f>
        <v>0</v>
      </c>
      <c r="BL173" s="21" t="s">
        <v>148</v>
      </c>
      <c r="BM173" s="21" t="s">
        <v>898</v>
      </c>
    </row>
    <row r="174" spans="2:65" s="10" customFormat="1" ht="16.5" customHeight="1">
      <c r="B174" s="158"/>
      <c r="C174" s="159"/>
      <c r="D174" s="159"/>
      <c r="E174" s="160" t="s">
        <v>5</v>
      </c>
      <c r="F174" s="241" t="s">
        <v>899</v>
      </c>
      <c r="G174" s="242"/>
      <c r="H174" s="242"/>
      <c r="I174" s="242"/>
      <c r="J174" s="159"/>
      <c r="K174" s="161">
        <v>43.03</v>
      </c>
      <c r="L174" s="159"/>
      <c r="M174" s="159"/>
      <c r="N174" s="159"/>
      <c r="O174" s="159"/>
      <c r="P174" s="159"/>
      <c r="Q174" s="159"/>
      <c r="R174" s="162"/>
      <c r="T174" s="163"/>
      <c r="U174" s="159"/>
      <c r="V174" s="159"/>
      <c r="W174" s="159"/>
      <c r="X174" s="159"/>
      <c r="Y174" s="159"/>
      <c r="Z174" s="159"/>
      <c r="AA174" s="164"/>
      <c r="AT174" s="165" t="s">
        <v>151</v>
      </c>
      <c r="AU174" s="165" t="s">
        <v>127</v>
      </c>
      <c r="AV174" s="10" t="s">
        <v>127</v>
      </c>
      <c r="AW174" s="10" t="s">
        <v>33</v>
      </c>
      <c r="AX174" s="10" t="s">
        <v>84</v>
      </c>
      <c r="AY174" s="165" t="s">
        <v>143</v>
      </c>
    </row>
    <row r="175" spans="2:65" s="1" customFormat="1" ht="25.5" customHeight="1">
      <c r="B175" s="122"/>
      <c r="C175" s="150" t="s">
        <v>223</v>
      </c>
      <c r="D175" s="150" t="s">
        <v>144</v>
      </c>
      <c r="E175" s="151" t="s">
        <v>900</v>
      </c>
      <c r="F175" s="237" t="s">
        <v>901</v>
      </c>
      <c r="G175" s="237"/>
      <c r="H175" s="237"/>
      <c r="I175" s="237"/>
      <c r="J175" s="152" t="s">
        <v>763</v>
      </c>
      <c r="K175" s="153">
        <v>43.03</v>
      </c>
      <c r="L175" s="238"/>
      <c r="M175" s="238"/>
      <c r="N175" s="238">
        <f>ROUND(L175*K175,2)</f>
        <v>0</v>
      </c>
      <c r="O175" s="238"/>
      <c r="P175" s="238"/>
      <c r="Q175" s="238"/>
      <c r="R175" s="124"/>
      <c r="T175" s="154" t="s">
        <v>5</v>
      </c>
      <c r="U175" s="43" t="s">
        <v>43</v>
      </c>
      <c r="V175" s="155">
        <v>0.108</v>
      </c>
      <c r="W175" s="155">
        <f>V175*K175</f>
        <v>4.64724</v>
      </c>
      <c r="X175" s="155">
        <v>2.5000000000000001E-4</v>
      </c>
      <c r="Y175" s="155">
        <f>X175*K175</f>
        <v>1.07575E-2</v>
      </c>
      <c r="Z175" s="155">
        <v>0</v>
      </c>
      <c r="AA175" s="156">
        <f>Z175*K175</f>
        <v>0</v>
      </c>
      <c r="AR175" s="21" t="s">
        <v>148</v>
      </c>
      <c r="AT175" s="21" t="s">
        <v>144</v>
      </c>
      <c r="AU175" s="21" t="s">
        <v>127</v>
      </c>
      <c r="AY175" s="21" t="s">
        <v>143</v>
      </c>
      <c r="BE175" s="157">
        <f>IF(U175="základní",N175,0)</f>
        <v>0</v>
      </c>
      <c r="BF175" s="157">
        <f>IF(U175="snížená",N175,0)</f>
        <v>0</v>
      </c>
      <c r="BG175" s="157">
        <f>IF(U175="zákl. přenesená",N175,0)</f>
        <v>0</v>
      </c>
      <c r="BH175" s="157">
        <f>IF(U175="sníž. přenesená",N175,0)</f>
        <v>0</v>
      </c>
      <c r="BI175" s="157">
        <f>IF(U175="nulová",N175,0)</f>
        <v>0</v>
      </c>
      <c r="BJ175" s="21" t="s">
        <v>127</v>
      </c>
      <c r="BK175" s="157">
        <f>ROUND(L175*K175,2)</f>
        <v>0</v>
      </c>
      <c r="BL175" s="21" t="s">
        <v>148</v>
      </c>
      <c r="BM175" s="21" t="s">
        <v>902</v>
      </c>
    </row>
    <row r="176" spans="2:65" s="9" customFormat="1" ht="29.85" customHeight="1">
      <c r="B176" s="139"/>
      <c r="C176" s="140"/>
      <c r="D176" s="149" t="s">
        <v>817</v>
      </c>
      <c r="E176" s="149"/>
      <c r="F176" s="149"/>
      <c r="G176" s="149"/>
      <c r="H176" s="149"/>
      <c r="I176" s="149"/>
      <c r="J176" s="149"/>
      <c r="K176" s="149"/>
      <c r="L176" s="149"/>
      <c r="M176" s="149"/>
      <c r="N176" s="234">
        <f>BK176</f>
        <v>0</v>
      </c>
      <c r="O176" s="235"/>
      <c r="P176" s="235"/>
      <c r="Q176" s="235"/>
      <c r="R176" s="142"/>
      <c r="T176" s="143"/>
      <c r="U176" s="140"/>
      <c r="V176" s="140"/>
      <c r="W176" s="144">
        <f>SUM(W177:W178)</f>
        <v>5.7540000000000004</v>
      </c>
      <c r="X176" s="140"/>
      <c r="Y176" s="144">
        <f>SUM(Y177:Y178)</f>
        <v>8.2200000000000009E-2</v>
      </c>
      <c r="Z176" s="140"/>
      <c r="AA176" s="145">
        <f>SUM(AA177:AA178)</f>
        <v>0</v>
      </c>
      <c r="AR176" s="146" t="s">
        <v>127</v>
      </c>
      <c r="AT176" s="147" t="s">
        <v>75</v>
      </c>
      <c r="AU176" s="147" t="s">
        <v>84</v>
      </c>
      <c r="AY176" s="146" t="s">
        <v>143</v>
      </c>
      <c r="BK176" s="148">
        <f>SUM(BK177:BK178)</f>
        <v>0</v>
      </c>
    </row>
    <row r="177" spans="2:65" s="1" customFormat="1" ht="38.25" customHeight="1">
      <c r="B177" s="122"/>
      <c r="C177" s="150" t="s">
        <v>227</v>
      </c>
      <c r="D177" s="150" t="s">
        <v>144</v>
      </c>
      <c r="E177" s="151" t="s">
        <v>903</v>
      </c>
      <c r="F177" s="237" t="s">
        <v>904</v>
      </c>
      <c r="G177" s="237"/>
      <c r="H177" s="237"/>
      <c r="I177" s="237"/>
      <c r="J177" s="152" t="s">
        <v>763</v>
      </c>
      <c r="K177" s="153">
        <v>82.2</v>
      </c>
      <c r="L177" s="238"/>
      <c r="M177" s="238"/>
      <c r="N177" s="238">
        <f>ROUND(L177*K177,2)</f>
        <v>0</v>
      </c>
      <c r="O177" s="238"/>
      <c r="P177" s="238"/>
      <c r="Q177" s="238"/>
      <c r="R177" s="124"/>
      <c r="T177" s="154" t="s">
        <v>5</v>
      </c>
      <c r="U177" s="43" t="s">
        <v>43</v>
      </c>
      <c r="V177" s="155">
        <v>7.0000000000000007E-2</v>
      </c>
      <c r="W177" s="155">
        <f>V177*K177</f>
        <v>5.7540000000000004</v>
      </c>
      <c r="X177" s="155">
        <v>1E-3</v>
      </c>
      <c r="Y177" s="155">
        <f>X177*K177</f>
        <v>8.2200000000000009E-2</v>
      </c>
      <c r="Z177" s="155">
        <v>0</v>
      </c>
      <c r="AA177" s="156">
        <f>Z177*K177</f>
        <v>0</v>
      </c>
      <c r="AR177" s="21" t="s">
        <v>148</v>
      </c>
      <c r="AT177" s="21" t="s">
        <v>144</v>
      </c>
      <c r="AU177" s="21" t="s">
        <v>127</v>
      </c>
      <c r="AY177" s="21" t="s">
        <v>143</v>
      </c>
      <c r="BE177" s="157">
        <f>IF(U177="základní",N177,0)</f>
        <v>0</v>
      </c>
      <c r="BF177" s="157">
        <f>IF(U177="snížená",N177,0)</f>
        <v>0</v>
      </c>
      <c r="BG177" s="157">
        <f>IF(U177="zákl. přenesená",N177,0)</f>
        <v>0</v>
      </c>
      <c r="BH177" s="157">
        <f>IF(U177="sníž. přenesená",N177,0)</f>
        <v>0</v>
      </c>
      <c r="BI177" s="157">
        <f>IF(U177="nulová",N177,0)</f>
        <v>0</v>
      </c>
      <c r="BJ177" s="21" t="s">
        <v>127</v>
      </c>
      <c r="BK177" s="157">
        <f>ROUND(L177*K177,2)</f>
        <v>0</v>
      </c>
      <c r="BL177" s="21" t="s">
        <v>148</v>
      </c>
      <c r="BM177" s="21" t="s">
        <v>905</v>
      </c>
    </row>
    <row r="178" spans="2:65" s="10" customFormat="1" ht="16.5" customHeight="1">
      <c r="B178" s="158"/>
      <c r="C178" s="159"/>
      <c r="D178" s="159"/>
      <c r="E178" s="160" t="s">
        <v>5</v>
      </c>
      <c r="F178" s="241" t="s">
        <v>906</v>
      </c>
      <c r="G178" s="242"/>
      <c r="H178" s="242"/>
      <c r="I178" s="242"/>
      <c r="J178" s="159"/>
      <c r="K178" s="161">
        <v>82.2</v>
      </c>
      <c r="L178" s="159"/>
      <c r="M178" s="159"/>
      <c r="N178" s="159"/>
      <c r="O178" s="159"/>
      <c r="P178" s="159"/>
      <c r="Q178" s="159"/>
      <c r="R178" s="162"/>
      <c r="T178" s="188"/>
      <c r="U178" s="189"/>
      <c r="V178" s="189"/>
      <c r="W178" s="189"/>
      <c r="X178" s="189"/>
      <c r="Y178" s="189"/>
      <c r="Z178" s="189"/>
      <c r="AA178" s="190"/>
      <c r="AT178" s="165" t="s">
        <v>151</v>
      </c>
      <c r="AU178" s="165" t="s">
        <v>127</v>
      </c>
      <c r="AV178" s="10" t="s">
        <v>127</v>
      </c>
      <c r="AW178" s="10" t="s">
        <v>33</v>
      </c>
      <c r="AX178" s="10" t="s">
        <v>84</v>
      </c>
      <c r="AY178" s="165" t="s">
        <v>143</v>
      </c>
    </row>
    <row r="179" spans="2:65" s="1" customFormat="1" ht="6.95" customHeight="1">
      <c r="B179" s="58"/>
      <c r="C179" s="59"/>
      <c r="D179" s="59"/>
      <c r="E179" s="59"/>
      <c r="F179" s="59"/>
      <c r="G179" s="59"/>
      <c r="H179" s="59"/>
      <c r="I179" s="59"/>
      <c r="J179" s="59"/>
      <c r="K179" s="59"/>
      <c r="L179" s="59"/>
      <c r="M179" s="59"/>
      <c r="N179" s="59"/>
      <c r="O179" s="59"/>
      <c r="P179" s="59"/>
      <c r="Q179" s="59"/>
      <c r="R179" s="60"/>
    </row>
  </sheetData>
  <mergeCells count="170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2:Q102"/>
    <mergeCell ref="D103:H103"/>
    <mergeCell ref="N103:Q103"/>
    <mergeCell ref="D104:H104"/>
    <mergeCell ref="N104:Q104"/>
    <mergeCell ref="L106:Q106"/>
    <mergeCell ref="C112:Q112"/>
    <mergeCell ref="F114:P114"/>
    <mergeCell ref="F115:P115"/>
    <mergeCell ref="M117:P117"/>
    <mergeCell ref="M119:Q119"/>
    <mergeCell ref="M120:Q120"/>
    <mergeCell ref="F122:I122"/>
    <mergeCell ref="L122:M122"/>
    <mergeCell ref="N122:Q122"/>
    <mergeCell ref="F126:I126"/>
    <mergeCell ref="L126:M126"/>
    <mergeCell ref="N126:Q126"/>
    <mergeCell ref="F127:I127"/>
    <mergeCell ref="F128:I128"/>
    <mergeCell ref="F129:I129"/>
    <mergeCell ref="F130:I130"/>
    <mergeCell ref="F131:I131"/>
    <mergeCell ref="F132:I132"/>
    <mergeCell ref="L132:M132"/>
    <mergeCell ref="N132:Q132"/>
    <mergeCell ref="F133:I133"/>
    <mergeCell ref="F135:I135"/>
    <mergeCell ref="L135:M135"/>
    <mergeCell ref="N135:Q135"/>
    <mergeCell ref="F136:I136"/>
    <mergeCell ref="F137:I137"/>
    <mergeCell ref="F138:I138"/>
    <mergeCell ref="L138:M138"/>
    <mergeCell ref="N138:Q138"/>
    <mergeCell ref="F139:I139"/>
    <mergeCell ref="F140:I140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6:I146"/>
    <mergeCell ref="L146:M146"/>
    <mergeCell ref="N146:Q146"/>
    <mergeCell ref="F149:I149"/>
    <mergeCell ref="L149:M149"/>
    <mergeCell ref="N149:Q149"/>
    <mergeCell ref="F150:I150"/>
    <mergeCell ref="F151:I151"/>
    <mergeCell ref="L151:M151"/>
    <mergeCell ref="N151:Q151"/>
    <mergeCell ref="F159:I159"/>
    <mergeCell ref="F160:I160"/>
    <mergeCell ref="L160:M160"/>
    <mergeCell ref="N160:Q160"/>
    <mergeCell ref="F162:I162"/>
    <mergeCell ref="L162:M162"/>
    <mergeCell ref="N162:Q162"/>
    <mergeCell ref="F152:I152"/>
    <mergeCell ref="L152:M152"/>
    <mergeCell ref="N152:Q152"/>
    <mergeCell ref="F153:I153"/>
    <mergeCell ref="F154:I154"/>
    <mergeCell ref="L154:M154"/>
    <mergeCell ref="N154:Q154"/>
    <mergeCell ref="F155:I155"/>
    <mergeCell ref="L155:M155"/>
    <mergeCell ref="N155:Q155"/>
    <mergeCell ref="F178:I178"/>
    <mergeCell ref="N123:Q123"/>
    <mergeCell ref="N124:Q124"/>
    <mergeCell ref="N125:Q125"/>
    <mergeCell ref="N134:Q134"/>
    <mergeCell ref="N141:Q141"/>
    <mergeCell ref="N145:Q145"/>
    <mergeCell ref="N147:Q147"/>
    <mergeCell ref="N148:Q148"/>
    <mergeCell ref="N156:Q156"/>
    <mergeCell ref="N161:Q161"/>
    <mergeCell ref="N164:Q164"/>
    <mergeCell ref="N172:Q172"/>
    <mergeCell ref="N176:Q176"/>
    <mergeCell ref="F169:I169"/>
    <mergeCell ref="F170:I170"/>
    <mergeCell ref="L170:M170"/>
    <mergeCell ref="N170:Q170"/>
    <mergeCell ref="F171:I171"/>
    <mergeCell ref="L171:M171"/>
    <mergeCell ref="N171:Q171"/>
    <mergeCell ref="F173:I173"/>
    <mergeCell ref="L173:M173"/>
    <mergeCell ref="N173:Q173"/>
    <mergeCell ref="H1:K1"/>
    <mergeCell ref="S2:AC2"/>
    <mergeCell ref="F174:I174"/>
    <mergeCell ref="F175:I175"/>
    <mergeCell ref="L175:M175"/>
    <mergeCell ref="N175:Q175"/>
    <mergeCell ref="F177:I177"/>
    <mergeCell ref="L177:M177"/>
    <mergeCell ref="N177:Q177"/>
    <mergeCell ref="F163:I163"/>
    <mergeCell ref="F165:I165"/>
    <mergeCell ref="L165:M165"/>
    <mergeCell ref="N165:Q165"/>
    <mergeCell ref="F166:I166"/>
    <mergeCell ref="F167:I167"/>
    <mergeCell ref="L167:M167"/>
    <mergeCell ref="N167:Q167"/>
    <mergeCell ref="F168:I168"/>
    <mergeCell ref="L168:M168"/>
    <mergeCell ref="N168:Q168"/>
    <mergeCell ref="F157:I157"/>
    <mergeCell ref="L157:M157"/>
    <mergeCell ref="N157:Q157"/>
    <mergeCell ref="F158:I158"/>
  </mergeCells>
  <hyperlinks>
    <hyperlink ref="F1:G1" location="C2" display="1) Krycí list rozpočtu"/>
    <hyperlink ref="H1:K1" location="C86" display="2) Rekapitulace rozpočtu"/>
    <hyperlink ref="L1" location="C122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17"/>
  <sheetViews>
    <sheetView showGridLines="0" workbookViewId="0">
      <pane ySplit="1" topLeftCell="A2" activePane="bottomLeft" state="frozen"/>
      <selection pane="bottomLeft" activeCell="C4" sqref="C4:Q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4"/>
      <c r="B1" s="14"/>
      <c r="C1" s="14"/>
      <c r="D1" s="15" t="s">
        <v>1</v>
      </c>
      <c r="E1" s="14"/>
      <c r="F1" s="16" t="s">
        <v>105</v>
      </c>
      <c r="G1" s="16"/>
      <c r="H1" s="236" t="s">
        <v>106</v>
      </c>
      <c r="I1" s="236"/>
      <c r="J1" s="236"/>
      <c r="K1" s="236"/>
      <c r="L1" s="16" t="s">
        <v>107</v>
      </c>
      <c r="M1" s="14"/>
      <c r="N1" s="14"/>
      <c r="O1" s="15" t="s">
        <v>108</v>
      </c>
      <c r="P1" s="14"/>
      <c r="Q1" s="14"/>
      <c r="R1" s="14"/>
      <c r="S1" s="16" t="s">
        <v>109</v>
      </c>
      <c r="T1" s="16"/>
      <c r="U1" s="104"/>
      <c r="V1" s="10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23" t="s">
        <v>7</v>
      </c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S2" s="191" t="s">
        <v>8</v>
      </c>
      <c r="T2" s="192"/>
      <c r="U2" s="192"/>
      <c r="V2" s="192"/>
      <c r="W2" s="192"/>
      <c r="X2" s="192"/>
      <c r="Y2" s="192"/>
      <c r="Z2" s="192"/>
      <c r="AA2" s="192"/>
      <c r="AB2" s="192"/>
      <c r="AC2" s="192"/>
      <c r="AT2" s="21" t="s">
        <v>100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84</v>
      </c>
    </row>
    <row r="4" spans="1:66" ht="36.950000000000003" customHeight="1">
      <c r="B4" s="25"/>
      <c r="C4" s="216" t="s">
        <v>110</v>
      </c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6"/>
      <c r="T4" s="20" t="s">
        <v>13</v>
      </c>
      <c r="AT4" s="21" t="s">
        <v>6</v>
      </c>
    </row>
    <row r="5" spans="1:66" ht="6.95" customHeight="1">
      <c r="B5" s="25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6"/>
    </row>
    <row r="6" spans="1:66" ht="25.35" customHeight="1">
      <c r="B6" s="25"/>
      <c r="C6" s="27"/>
      <c r="D6" s="31" t="s">
        <v>17</v>
      </c>
      <c r="E6" s="27"/>
      <c r="F6" s="244" t="str">
        <f>'Rekapitulace stavby'!K6</f>
        <v>Snížení energetické náročnosti DPS 2 - Kotelna</v>
      </c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7"/>
      <c r="R6" s="26"/>
    </row>
    <row r="7" spans="1:66" s="1" customFormat="1" ht="32.85" customHeight="1">
      <c r="B7" s="34"/>
      <c r="C7" s="35"/>
      <c r="D7" s="30" t="s">
        <v>111</v>
      </c>
      <c r="E7" s="35"/>
      <c r="F7" s="226" t="s">
        <v>907</v>
      </c>
      <c r="G7" s="243"/>
      <c r="H7" s="243"/>
      <c r="I7" s="243"/>
      <c r="J7" s="243"/>
      <c r="K7" s="243"/>
      <c r="L7" s="243"/>
      <c r="M7" s="243"/>
      <c r="N7" s="243"/>
      <c r="O7" s="243"/>
      <c r="P7" s="243"/>
      <c r="Q7" s="35"/>
      <c r="R7" s="36"/>
    </row>
    <row r="8" spans="1:66" s="1" customFormat="1" ht="14.45" customHeight="1">
      <c r="B8" s="34"/>
      <c r="C8" s="35"/>
      <c r="D8" s="31" t="s">
        <v>19</v>
      </c>
      <c r="E8" s="35"/>
      <c r="F8" s="29" t="s">
        <v>5</v>
      </c>
      <c r="G8" s="35"/>
      <c r="H8" s="35"/>
      <c r="I8" s="35"/>
      <c r="J8" s="35"/>
      <c r="K8" s="35"/>
      <c r="L8" s="35"/>
      <c r="M8" s="31" t="s">
        <v>20</v>
      </c>
      <c r="N8" s="35"/>
      <c r="O8" s="29" t="s">
        <v>5</v>
      </c>
      <c r="P8" s="35"/>
      <c r="Q8" s="35"/>
      <c r="R8" s="36"/>
    </row>
    <row r="9" spans="1:66" s="1" customFormat="1" ht="14.45" customHeight="1">
      <c r="B9" s="34"/>
      <c r="C9" s="35"/>
      <c r="D9" s="31" t="s">
        <v>21</v>
      </c>
      <c r="E9" s="35"/>
      <c r="F9" s="29" t="s">
        <v>22</v>
      </c>
      <c r="G9" s="35"/>
      <c r="H9" s="35"/>
      <c r="I9" s="35"/>
      <c r="J9" s="35"/>
      <c r="K9" s="35"/>
      <c r="L9" s="35"/>
      <c r="M9" s="31" t="s">
        <v>23</v>
      </c>
      <c r="N9" s="35"/>
      <c r="O9" s="246" t="str">
        <f>'Rekapitulace stavby'!AN8</f>
        <v>9. 6. 2018</v>
      </c>
      <c r="P9" s="246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31" t="s">
        <v>25</v>
      </c>
      <c r="E11" s="35"/>
      <c r="F11" s="35"/>
      <c r="G11" s="35"/>
      <c r="H11" s="35"/>
      <c r="I11" s="35"/>
      <c r="J11" s="35"/>
      <c r="K11" s="35"/>
      <c r="L11" s="35"/>
      <c r="M11" s="31" t="s">
        <v>26</v>
      </c>
      <c r="N11" s="35"/>
      <c r="O11" s="225" t="s">
        <v>5</v>
      </c>
      <c r="P11" s="225"/>
      <c r="Q11" s="35"/>
      <c r="R11" s="36"/>
    </row>
    <row r="12" spans="1:66" s="1" customFormat="1" ht="18" customHeight="1">
      <c r="B12" s="34"/>
      <c r="C12" s="35"/>
      <c r="D12" s="35"/>
      <c r="E12" s="29" t="s">
        <v>27</v>
      </c>
      <c r="F12" s="35"/>
      <c r="G12" s="35"/>
      <c r="H12" s="35"/>
      <c r="I12" s="35"/>
      <c r="J12" s="35"/>
      <c r="K12" s="35"/>
      <c r="L12" s="35"/>
      <c r="M12" s="31" t="s">
        <v>28</v>
      </c>
      <c r="N12" s="35"/>
      <c r="O12" s="225" t="s">
        <v>5</v>
      </c>
      <c r="P12" s="225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31" t="s">
        <v>29</v>
      </c>
      <c r="E14" s="35"/>
      <c r="F14" s="35"/>
      <c r="G14" s="35"/>
      <c r="H14" s="35"/>
      <c r="I14" s="35"/>
      <c r="J14" s="35"/>
      <c r="K14" s="35"/>
      <c r="L14" s="35"/>
      <c r="M14" s="31" t="s">
        <v>26</v>
      </c>
      <c r="N14" s="35"/>
      <c r="O14" s="225" t="str">
        <f>IF('Rekapitulace stavby'!AN13="","",'Rekapitulace stavby'!AN13)</f>
        <v/>
      </c>
      <c r="P14" s="225"/>
      <c r="Q14" s="35"/>
      <c r="R14" s="36"/>
    </row>
    <row r="15" spans="1:66" s="1" customFormat="1" ht="18" customHeight="1">
      <c r="B15" s="34"/>
      <c r="C15" s="35"/>
      <c r="D15" s="35"/>
      <c r="E15" s="29" t="str">
        <f>IF('Rekapitulace stavby'!E14="","",'Rekapitulace stavby'!E14)</f>
        <v xml:space="preserve"> </v>
      </c>
      <c r="F15" s="35"/>
      <c r="G15" s="35"/>
      <c r="H15" s="35"/>
      <c r="I15" s="35"/>
      <c r="J15" s="35"/>
      <c r="K15" s="35"/>
      <c r="L15" s="35"/>
      <c r="M15" s="31" t="s">
        <v>28</v>
      </c>
      <c r="N15" s="35"/>
      <c r="O15" s="225" t="str">
        <f>IF('Rekapitulace stavby'!AN14="","",'Rekapitulace stavby'!AN14)</f>
        <v/>
      </c>
      <c r="P15" s="225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31" t="s">
        <v>31</v>
      </c>
      <c r="E17" s="35"/>
      <c r="F17" s="35"/>
      <c r="G17" s="35"/>
      <c r="H17" s="35"/>
      <c r="I17" s="35"/>
      <c r="J17" s="35"/>
      <c r="K17" s="35"/>
      <c r="L17" s="35"/>
      <c r="M17" s="31" t="s">
        <v>26</v>
      </c>
      <c r="N17" s="35"/>
      <c r="O17" s="225" t="s">
        <v>5</v>
      </c>
      <c r="P17" s="225"/>
      <c r="Q17" s="35"/>
      <c r="R17" s="36"/>
    </row>
    <row r="18" spans="2:18" s="1" customFormat="1" ht="18" customHeight="1">
      <c r="B18" s="34"/>
      <c r="C18" s="35"/>
      <c r="D18" s="35"/>
      <c r="E18" s="29" t="s">
        <v>908</v>
      </c>
      <c r="F18" s="35"/>
      <c r="G18" s="35"/>
      <c r="H18" s="35"/>
      <c r="I18" s="35"/>
      <c r="J18" s="35"/>
      <c r="K18" s="35"/>
      <c r="L18" s="35"/>
      <c r="M18" s="31" t="s">
        <v>28</v>
      </c>
      <c r="N18" s="35"/>
      <c r="O18" s="225" t="s">
        <v>5</v>
      </c>
      <c r="P18" s="225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31" t="s">
        <v>34</v>
      </c>
      <c r="E20" s="35"/>
      <c r="F20" s="35"/>
      <c r="G20" s="35"/>
      <c r="H20" s="35"/>
      <c r="I20" s="35"/>
      <c r="J20" s="35"/>
      <c r="K20" s="35"/>
      <c r="L20" s="35"/>
      <c r="M20" s="31" t="s">
        <v>26</v>
      </c>
      <c r="N20" s="35"/>
      <c r="O20" s="225" t="s">
        <v>5</v>
      </c>
      <c r="P20" s="225"/>
      <c r="Q20" s="35"/>
      <c r="R20" s="36"/>
    </row>
    <row r="21" spans="2:18" s="1" customFormat="1" ht="18" customHeight="1">
      <c r="B21" s="34"/>
      <c r="C21" s="35"/>
      <c r="D21" s="35"/>
      <c r="E21" s="29" t="s">
        <v>908</v>
      </c>
      <c r="F21" s="35"/>
      <c r="G21" s="35"/>
      <c r="H21" s="35"/>
      <c r="I21" s="35"/>
      <c r="J21" s="35"/>
      <c r="K21" s="35"/>
      <c r="L21" s="35"/>
      <c r="M21" s="31" t="s">
        <v>28</v>
      </c>
      <c r="N21" s="35"/>
      <c r="O21" s="225" t="s">
        <v>5</v>
      </c>
      <c r="P21" s="225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31" t="s">
        <v>36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>
      <c r="B24" s="34"/>
      <c r="C24" s="35"/>
      <c r="D24" s="35"/>
      <c r="E24" s="227" t="s">
        <v>5</v>
      </c>
      <c r="F24" s="227"/>
      <c r="G24" s="227"/>
      <c r="H24" s="227"/>
      <c r="I24" s="227"/>
      <c r="J24" s="227"/>
      <c r="K24" s="227"/>
      <c r="L24" s="227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05" t="s">
        <v>113</v>
      </c>
      <c r="E27" s="35"/>
      <c r="F27" s="35"/>
      <c r="G27" s="35"/>
      <c r="H27" s="35"/>
      <c r="I27" s="35"/>
      <c r="J27" s="35"/>
      <c r="K27" s="35"/>
      <c r="L27" s="35"/>
      <c r="M27" s="202">
        <f>N88</f>
        <v>0</v>
      </c>
      <c r="N27" s="202"/>
      <c r="O27" s="202"/>
      <c r="P27" s="202"/>
      <c r="Q27" s="35"/>
      <c r="R27" s="36"/>
    </row>
    <row r="28" spans="2:18" s="1" customFormat="1" ht="14.45" customHeight="1">
      <c r="B28" s="34"/>
      <c r="C28" s="35"/>
      <c r="D28" s="33" t="s">
        <v>114</v>
      </c>
      <c r="E28" s="35"/>
      <c r="F28" s="35"/>
      <c r="G28" s="35"/>
      <c r="H28" s="35"/>
      <c r="I28" s="35"/>
      <c r="J28" s="35"/>
      <c r="K28" s="35"/>
      <c r="L28" s="35"/>
      <c r="M28" s="202">
        <f>N92</f>
        <v>0</v>
      </c>
      <c r="N28" s="202"/>
      <c r="O28" s="202"/>
      <c r="P28" s="202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06" t="s">
        <v>39</v>
      </c>
      <c r="E30" s="35"/>
      <c r="F30" s="35"/>
      <c r="G30" s="35"/>
      <c r="H30" s="35"/>
      <c r="I30" s="35"/>
      <c r="J30" s="35"/>
      <c r="K30" s="35"/>
      <c r="L30" s="35"/>
      <c r="M30" s="261">
        <f>ROUND(M27+M28,2)</f>
        <v>0</v>
      </c>
      <c r="N30" s="243"/>
      <c r="O30" s="243"/>
      <c r="P30" s="243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40</v>
      </c>
      <c r="E32" s="41" t="s">
        <v>41</v>
      </c>
      <c r="F32" s="42">
        <v>0.21</v>
      </c>
      <c r="G32" s="107" t="s">
        <v>42</v>
      </c>
      <c r="H32" s="258">
        <f>ROUND((SUM(BE92:BE95)+SUM(BE113:BE116)), 2)</f>
        <v>0</v>
      </c>
      <c r="I32" s="243"/>
      <c r="J32" s="243"/>
      <c r="K32" s="35"/>
      <c r="L32" s="35"/>
      <c r="M32" s="258">
        <f>ROUND(ROUND((SUM(BE92:BE95)+SUM(BE113:BE116)), 2)*F32, 2)</f>
        <v>0</v>
      </c>
      <c r="N32" s="243"/>
      <c r="O32" s="243"/>
      <c r="P32" s="243"/>
      <c r="Q32" s="35"/>
      <c r="R32" s="36"/>
    </row>
    <row r="33" spans="2:18" s="1" customFormat="1" ht="14.45" customHeight="1">
      <c r="B33" s="34"/>
      <c r="C33" s="35"/>
      <c r="D33" s="35"/>
      <c r="E33" s="41" t="s">
        <v>43</v>
      </c>
      <c r="F33" s="42">
        <v>0.15</v>
      </c>
      <c r="G33" s="107" t="s">
        <v>42</v>
      </c>
      <c r="H33" s="258">
        <f>ROUND((SUM(BF92:BF95)+SUM(BF113:BF116)), 2)</f>
        <v>0</v>
      </c>
      <c r="I33" s="243"/>
      <c r="J33" s="243"/>
      <c r="K33" s="35"/>
      <c r="L33" s="35"/>
      <c r="M33" s="258">
        <f>ROUND(ROUND((SUM(BF92:BF95)+SUM(BF113:BF116)), 2)*F33, 2)</f>
        <v>0</v>
      </c>
      <c r="N33" s="243"/>
      <c r="O33" s="243"/>
      <c r="P33" s="243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44</v>
      </c>
      <c r="F34" s="42">
        <v>0.21</v>
      </c>
      <c r="G34" s="107" t="s">
        <v>42</v>
      </c>
      <c r="H34" s="258">
        <f>ROUND((SUM(BG92:BG95)+SUM(BG113:BG116)), 2)</f>
        <v>0</v>
      </c>
      <c r="I34" s="243"/>
      <c r="J34" s="243"/>
      <c r="K34" s="35"/>
      <c r="L34" s="35"/>
      <c r="M34" s="258">
        <v>0</v>
      </c>
      <c r="N34" s="243"/>
      <c r="O34" s="243"/>
      <c r="P34" s="243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45</v>
      </c>
      <c r="F35" s="42">
        <v>0.15</v>
      </c>
      <c r="G35" s="107" t="s">
        <v>42</v>
      </c>
      <c r="H35" s="258">
        <f>ROUND((SUM(BH92:BH95)+SUM(BH113:BH116)), 2)</f>
        <v>0</v>
      </c>
      <c r="I35" s="243"/>
      <c r="J35" s="243"/>
      <c r="K35" s="35"/>
      <c r="L35" s="35"/>
      <c r="M35" s="258">
        <v>0</v>
      </c>
      <c r="N35" s="243"/>
      <c r="O35" s="243"/>
      <c r="P35" s="243"/>
      <c r="Q35" s="35"/>
      <c r="R35" s="36"/>
    </row>
    <row r="36" spans="2:18" s="1" customFormat="1" ht="14.45" hidden="1" customHeight="1">
      <c r="B36" s="34"/>
      <c r="C36" s="35"/>
      <c r="D36" s="35"/>
      <c r="E36" s="41" t="s">
        <v>46</v>
      </c>
      <c r="F36" s="42">
        <v>0</v>
      </c>
      <c r="G36" s="107" t="s">
        <v>42</v>
      </c>
      <c r="H36" s="258">
        <f>ROUND((SUM(BI92:BI95)+SUM(BI113:BI116)), 2)</f>
        <v>0</v>
      </c>
      <c r="I36" s="243"/>
      <c r="J36" s="243"/>
      <c r="K36" s="35"/>
      <c r="L36" s="35"/>
      <c r="M36" s="258">
        <v>0</v>
      </c>
      <c r="N36" s="243"/>
      <c r="O36" s="243"/>
      <c r="P36" s="243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03"/>
      <c r="D38" s="108" t="s">
        <v>47</v>
      </c>
      <c r="E38" s="74"/>
      <c r="F38" s="74"/>
      <c r="G38" s="109" t="s">
        <v>48</v>
      </c>
      <c r="H38" s="110" t="s">
        <v>49</v>
      </c>
      <c r="I38" s="74"/>
      <c r="J38" s="74"/>
      <c r="K38" s="74"/>
      <c r="L38" s="259">
        <f>SUM(M30:M36)</f>
        <v>0</v>
      </c>
      <c r="M38" s="259"/>
      <c r="N38" s="259"/>
      <c r="O38" s="259"/>
      <c r="P38" s="260"/>
      <c r="Q38" s="103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>
      <c r="B41" s="25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6"/>
    </row>
    <row r="42" spans="2:18">
      <c r="B42" s="25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6"/>
    </row>
    <row r="43" spans="2:18">
      <c r="B43" s="25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6"/>
    </row>
    <row r="44" spans="2:18">
      <c r="B44" s="25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6"/>
    </row>
    <row r="45" spans="2:18">
      <c r="B45" s="25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6"/>
    </row>
    <row r="46" spans="2:18">
      <c r="B46" s="25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6"/>
    </row>
    <row r="47" spans="2:18">
      <c r="B47" s="25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6"/>
    </row>
    <row r="48" spans="2:18">
      <c r="B48" s="25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6"/>
    </row>
    <row r="49" spans="2:18">
      <c r="B49" s="25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6"/>
    </row>
    <row r="50" spans="2:18" s="1" customFormat="1" ht="15">
      <c r="B50" s="34"/>
      <c r="C50" s="35"/>
      <c r="D50" s="49" t="s">
        <v>50</v>
      </c>
      <c r="E50" s="50"/>
      <c r="F50" s="50"/>
      <c r="G50" s="50"/>
      <c r="H50" s="51"/>
      <c r="I50" s="35"/>
      <c r="J50" s="49" t="s">
        <v>51</v>
      </c>
      <c r="K50" s="50"/>
      <c r="L50" s="50"/>
      <c r="M50" s="50"/>
      <c r="N50" s="50"/>
      <c r="O50" s="50"/>
      <c r="P50" s="51"/>
      <c r="Q50" s="35"/>
      <c r="R50" s="36"/>
    </row>
    <row r="51" spans="2:18">
      <c r="B51" s="25"/>
      <c r="C51" s="27"/>
      <c r="D51" s="52"/>
      <c r="E51" s="27"/>
      <c r="F51" s="27"/>
      <c r="G51" s="27"/>
      <c r="H51" s="53"/>
      <c r="I51" s="27"/>
      <c r="J51" s="52"/>
      <c r="K51" s="27"/>
      <c r="L51" s="27"/>
      <c r="M51" s="27"/>
      <c r="N51" s="27"/>
      <c r="O51" s="27"/>
      <c r="P51" s="53"/>
      <c r="Q51" s="27"/>
      <c r="R51" s="26"/>
    </row>
    <row r="52" spans="2:18">
      <c r="B52" s="25"/>
      <c r="C52" s="27"/>
      <c r="D52" s="52"/>
      <c r="E52" s="27"/>
      <c r="F52" s="27"/>
      <c r="G52" s="27"/>
      <c r="H52" s="53"/>
      <c r="I52" s="27"/>
      <c r="J52" s="52"/>
      <c r="K52" s="27"/>
      <c r="L52" s="27"/>
      <c r="M52" s="27"/>
      <c r="N52" s="27"/>
      <c r="O52" s="27"/>
      <c r="P52" s="53"/>
      <c r="Q52" s="27"/>
      <c r="R52" s="26"/>
    </row>
    <row r="53" spans="2:18">
      <c r="B53" s="25"/>
      <c r="C53" s="27"/>
      <c r="D53" s="52"/>
      <c r="E53" s="27"/>
      <c r="F53" s="27"/>
      <c r="G53" s="27"/>
      <c r="H53" s="53"/>
      <c r="I53" s="27"/>
      <c r="J53" s="52"/>
      <c r="K53" s="27"/>
      <c r="L53" s="27"/>
      <c r="M53" s="27"/>
      <c r="N53" s="27"/>
      <c r="O53" s="27"/>
      <c r="P53" s="53"/>
      <c r="Q53" s="27"/>
      <c r="R53" s="26"/>
    </row>
    <row r="54" spans="2:18">
      <c r="B54" s="25"/>
      <c r="C54" s="27"/>
      <c r="D54" s="52"/>
      <c r="E54" s="27"/>
      <c r="F54" s="27"/>
      <c r="G54" s="27"/>
      <c r="H54" s="53"/>
      <c r="I54" s="27"/>
      <c r="J54" s="52"/>
      <c r="K54" s="27"/>
      <c r="L54" s="27"/>
      <c r="M54" s="27"/>
      <c r="N54" s="27"/>
      <c r="O54" s="27"/>
      <c r="P54" s="53"/>
      <c r="Q54" s="27"/>
      <c r="R54" s="26"/>
    </row>
    <row r="55" spans="2:18">
      <c r="B55" s="25"/>
      <c r="C55" s="27"/>
      <c r="D55" s="52"/>
      <c r="E55" s="27"/>
      <c r="F55" s="27"/>
      <c r="G55" s="27"/>
      <c r="H55" s="53"/>
      <c r="I55" s="27"/>
      <c r="J55" s="52"/>
      <c r="K55" s="27"/>
      <c r="L55" s="27"/>
      <c r="M55" s="27"/>
      <c r="N55" s="27"/>
      <c r="O55" s="27"/>
      <c r="P55" s="53"/>
      <c r="Q55" s="27"/>
      <c r="R55" s="26"/>
    </row>
    <row r="56" spans="2:18">
      <c r="B56" s="25"/>
      <c r="C56" s="27"/>
      <c r="D56" s="52"/>
      <c r="E56" s="27"/>
      <c r="F56" s="27"/>
      <c r="G56" s="27"/>
      <c r="H56" s="53"/>
      <c r="I56" s="27"/>
      <c r="J56" s="52"/>
      <c r="K56" s="27"/>
      <c r="L56" s="27"/>
      <c r="M56" s="27"/>
      <c r="N56" s="27"/>
      <c r="O56" s="27"/>
      <c r="P56" s="53"/>
      <c r="Q56" s="27"/>
      <c r="R56" s="26"/>
    </row>
    <row r="57" spans="2:18">
      <c r="B57" s="25"/>
      <c r="C57" s="27"/>
      <c r="D57" s="52"/>
      <c r="E57" s="27"/>
      <c r="F57" s="27"/>
      <c r="G57" s="27"/>
      <c r="H57" s="53"/>
      <c r="I57" s="27"/>
      <c r="J57" s="52"/>
      <c r="K57" s="27"/>
      <c r="L57" s="27"/>
      <c r="M57" s="27"/>
      <c r="N57" s="27"/>
      <c r="O57" s="27"/>
      <c r="P57" s="53"/>
      <c r="Q57" s="27"/>
      <c r="R57" s="26"/>
    </row>
    <row r="58" spans="2:18">
      <c r="B58" s="25"/>
      <c r="C58" s="27"/>
      <c r="D58" s="52"/>
      <c r="E58" s="27"/>
      <c r="F58" s="27"/>
      <c r="G58" s="27"/>
      <c r="H58" s="53"/>
      <c r="I58" s="27"/>
      <c r="J58" s="52"/>
      <c r="K58" s="27"/>
      <c r="L58" s="27"/>
      <c r="M58" s="27"/>
      <c r="N58" s="27"/>
      <c r="O58" s="27"/>
      <c r="P58" s="53"/>
      <c r="Q58" s="27"/>
      <c r="R58" s="26"/>
    </row>
    <row r="59" spans="2:18" s="1" customFormat="1" ht="15">
      <c r="B59" s="34"/>
      <c r="C59" s="35"/>
      <c r="D59" s="54" t="s">
        <v>52</v>
      </c>
      <c r="E59" s="55"/>
      <c r="F59" s="55"/>
      <c r="G59" s="56" t="s">
        <v>53</v>
      </c>
      <c r="H59" s="57"/>
      <c r="I59" s="35"/>
      <c r="J59" s="54" t="s">
        <v>52</v>
      </c>
      <c r="K59" s="55"/>
      <c r="L59" s="55"/>
      <c r="M59" s="55"/>
      <c r="N59" s="56" t="s">
        <v>53</v>
      </c>
      <c r="O59" s="55"/>
      <c r="P59" s="57"/>
      <c r="Q59" s="35"/>
      <c r="R59" s="36"/>
    </row>
    <row r="60" spans="2:18">
      <c r="B60" s="25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6"/>
    </row>
    <row r="61" spans="2:18" s="1" customFormat="1" ht="15">
      <c r="B61" s="34"/>
      <c r="C61" s="35"/>
      <c r="D61" s="49" t="s">
        <v>54</v>
      </c>
      <c r="E61" s="50"/>
      <c r="F61" s="50"/>
      <c r="G61" s="50"/>
      <c r="H61" s="51"/>
      <c r="I61" s="35"/>
      <c r="J61" s="49" t="s">
        <v>55</v>
      </c>
      <c r="K61" s="50"/>
      <c r="L61" s="50"/>
      <c r="M61" s="50"/>
      <c r="N61" s="50"/>
      <c r="O61" s="50"/>
      <c r="P61" s="51"/>
      <c r="Q61" s="35"/>
      <c r="R61" s="36"/>
    </row>
    <row r="62" spans="2:18">
      <c r="B62" s="25"/>
      <c r="C62" s="27"/>
      <c r="D62" s="52"/>
      <c r="E62" s="27"/>
      <c r="F62" s="27"/>
      <c r="G62" s="27"/>
      <c r="H62" s="53"/>
      <c r="I62" s="27"/>
      <c r="J62" s="52"/>
      <c r="K62" s="27"/>
      <c r="L62" s="27"/>
      <c r="M62" s="27"/>
      <c r="N62" s="27"/>
      <c r="O62" s="27"/>
      <c r="P62" s="53"/>
      <c r="Q62" s="27"/>
      <c r="R62" s="26"/>
    </row>
    <row r="63" spans="2:18">
      <c r="B63" s="25"/>
      <c r="C63" s="27"/>
      <c r="D63" s="52"/>
      <c r="E63" s="27"/>
      <c r="F63" s="27"/>
      <c r="G63" s="27"/>
      <c r="H63" s="53"/>
      <c r="I63" s="27"/>
      <c r="J63" s="52"/>
      <c r="K63" s="27"/>
      <c r="L63" s="27"/>
      <c r="M63" s="27"/>
      <c r="N63" s="27"/>
      <c r="O63" s="27"/>
      <c r="P63" s="53"/>
      <c r="Q63" s="27"/>
      <c r="R63" s="26"/>
    </row>
    <row r="64" spans="2:18">
      <c r="B64" s="25"/>
      <c r="C64" s="27"/>
      <c r="D64" s="52"/>
      <c r="E64" s="27"/>
      <c r="F64" s="27"/>
      <c r="G64" s="27"/>
      <c r="H64" s="53"/>
      <c r="I64" s="27"/>
      <c r="J64" s="52"/>
      <c r="K64" s="27"/>
      <c r="L64" s="27"/>
      <c r="M64" s="27"/>
      <c r="N64" s="27"/>
      <c r="O64" s="27"/>
      <c r="P64" s="53"/>
      <c r="Q64" s="27"/>
      <c r="R64" s="26"/>
    </row>
    <row r="65" spans="2:18">
      <c r="B65" s="25"/>
      <c r="C65" s="27"/>
      <c r="D65" s="52"/>
      <c r="E65" s="27"/>
      <c r="F65" s="27"/>
      <c r="G65" s="27"/>
      <c r="H65" s="53"/>
      <c r="I65" s="27"/>
      <c r="J65" s="52"/>
      <c r="K65" s="27"/>
      <c r="L65" s="27"/>
      <c r="M65" s="27"/>
      <c r="N65" s="27"/>
      <c r="O65" s="27"/>
      <c r="P65" s="53"/>
      <c r="Q65" s="27"/>
      <c r="R65" s="26"/>
    </row>
    <row r="66" spans="2:18">
      <c r="B66" s="25"/>
      <c r="C66" s="27"/>
      <c r="D66" s="52"/>
      <c r="E66" s="27"/>
      <c r="F66" s="27"/>
      <c r="G66" s="27"/>
      <c r="H66" s="53"/>
      <c r="I66" s="27"/>
      <c r="J66" s="52"/>
      <c r="K66" s="27"/>
      <c r="L66" s="27"/>
      <c r="M66" s="27"/>
      <c r="N66" s="27"/>
      <c r="O66" s="27"/>
      <c r="P66" s="53"/>
      <c r="Q66" s="27"/>
      <c r="R66" s="26"/>
    </row>
    <row r="67" spans="2:18">
      <c r="B67" s="25"/>
      <c r="C67" s="27"/>
      <c r="D67" s="52"/>
      <c r="E67" s="27"/>
      <c r="F67" s="27"/>
      <c r="G67" s="27"/>
      <c r="H67" s="53"/>
      <c r="I67" s="27"/>
      <c r="J67" s="52"/>
      <c r="K67" s="27"/>
      <c r="L67" s="27"/>
      <c r="M67" s="27"/>
      <c r="N67" s="27"/>
      <c r="O67" s="27"/>
      <c r="P67" s="53"/>
      <c r="Q67" s="27"/>
      <c r="R67" s="26"/>
    </row>
    <row r="68" spans="2:18">
      <c r="B68" s="25"/>
      <c r="C68" s="27"/>
      <c r="D68" s="52"/>
      <c r="E68" s="27"/>
      <c r="F68" s="27"/>
      <c r="G68" s="27"/>
      <c r="H68" s="53"/>
      <c r="I68" s="27"/>
      <c r="J68" s="52"/>
      <c r="K68" s="27"/>
      <c r="L68" s="27"/>
      <c r="M68" s="27"/>
      <c r="N68" s="27"/>
      <c r="O68" s="27"/>
      <c r="P68" s="53"/>
      <c r="Q68" s="27"/>
      <c r="R68" s="26"/>
    </row>
    <row r="69" spans="2:18">
      <c r="B69" s="25"/>
      <c r="C69" s="27"/>
      <c r="D69" s="52"/>
      <c r="E69" s="27"/>
      <c r="F69" s="27"/>
      <c r="G69" s="27"/>
      <c r="H69" s="53"/>
      <c r="I69" s="27"/>
      <c r="J69" s="52"/>
      <c r="K69" s="27"/>
      <c r="L69" s="27"/>
      <c r="M69" s="27"/>
      <c r="N69" s="27"/>
      <c r="O69" s="27"/>
      <c r="P69" s="53"/>
      <c r="Q69" s="27"/>
      <c r="R69" s="26"/>
    </row>
    <row r="70" spans="2:18" s="1" customFormat="1" ht="15">
      <c r="B70" s="34"/>
      <c r="C70" s="35"/>
      <c r="D70" s="54" t="s">
        <v>52</v>
      </c>
      <c r="E70" s="55"/>
      <c r="F70" s="55"/>
      <c r="G70" s="56" t="s">
        <v>53</v>
      </c>
      <c r="H70" s="57"/>
      <c r="I70" s="35"/>
      <c r="J70" s="54" t="s">
        <v>52</v>
      </c>
      <c r="K70" s="55"/>
      <c r="L70" s="55"/>
      <c r="M70" s="55"/>
      <c r="N70" s="56" t="s">
        <v>53</v>
      </c>
      <c r="O70" s="55"/>
      <c r="P70" s="57"/>
      <c r="Q70" s="35"/>
      <c r="R70" s="36"/>
    </row>
    <row r="71" spans="2:18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>
      <c r="B76" s="34"/>
      <c r="C76" s="216" t="s">
        <v>115</v>
      </c>
      <c r="D76" s="217"/>
      <c r="E76" s="217"/>
      <c r="F76" s="217"/>
      <c r="G76" s="217"/>
      <c r="H76" s="217"/>
      <c r="I76" s="217"/>
      <c r="J76" s="217"/>
      <c r="K76" s="217"/>
      <c r="L76" s="217"/>
      <c r="M76" s="217"/>
      <c r="N76" s="217"/>
      <c r="O76" s="217"/>
      <c r="P76" s="217"/>
      <c r="Q76" s="217"/>
      <c r="R76" s="36"/>
    </row>
    <row r="77" spans="2:18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>
      <c r="B78" s="34"/>
      <c r="C78" s="31" t="s">
        <v>17</v>
      </c>
      <c r="D78" s="35"/>
      <c r="E78" s="35"/>
      <c r="F78" s="244" t="str">
        <f>F6</f>
        <v>Snížení energetické náročnosti DPS 2 - Kotelna</v>
      </c>
      <c r="G78" s="245"/>
      <c r="H78" s="245"/>
      <c r="I78" s="245"/>
      <c r="J78" s="245"/>
      <c r="K78" s="245"/>
      <c r="L78" s="245"/>
      <c r="M78" s="245"/>
      <c r="N78" s="245"/>
      <c r="O78" s="245"/>
      <c r="P78" s="245"/>
      <c r="Q78" s="35"/>
      <c r="R78" s="36"/>
    </row>
    <row r="79" spans="2:18" s="1" customFormat="1" ht="36.950000000000003" customHeight="1">
      <c r="B79" s="34"/>
      <c r="C79" s="68" t="s">
        <v>111</v>
      </c>
      <c r="D79" s="35"/>
      <c r="E79" s="35"/>
      <c r="F79" s="218" t="str">
        <f>F7</f>
        <v>063.6 - Měření a regulace</v>
      </c>
      <c r="G79" s="243"/>
      <c r="H79" s="243"/>
      <c r="I79" s="243"/>
      <c r="J79" s="243"/>
      <c r="K79" s="243"/>
      <c r="L79" s="243"/>
      <c r="M79" s="243"/>
      <c r="N79" s="243"/>
      <c r="O79" s="243"/>
      <c r="P79" s="243"/>
      <c r="Q79" s="35"/>
      <c r="R79" s="36"/>
    </row>
    <row r="80" spans="2:18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65" s="1" customFormat="1" ht="18" customHeight="1">
      <c r="B81" s="34"/>
      <c r="C81" s="31" t="s">
        <v>21</v>
      </c>
      <c r="D81" s="35"/>
      <c r="E81" s="35"/>
      <c r="F81" s="29" t="str">
        <f>F9</f>
        <v>Chelčického 2, Třeboň</v>
      </c>
      <c r="G81" s="35"/>
      <c r="H81" s="35"/>
      <c r="I81" s="35"/>
      <c r="J81" s="35"/>
      <c r="K81" s="31" t="s">
        <v>23</v>
      </c>
      <c r="L81" s="35"/>
      <c r="M81" s="246" t="str">
        <f>IF(O9="","",O9)</f>
        <v>9. 6. 2018</v>
      </c>
      <c r="N81" s="246"/>
      <c r="O81" s="246"/>
      <c r="P81" s="246"/>
      <c r="Q81" s="35"/>
      <c r="R81" s="36"/>
    </row>
    <row r="82" spans="2:65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65" s="1" customFormat="1" ht="15">
      <c r="B83" s="34"/>
      <c r="C83" s="31" t="s">
        <v>25</v>
      </c>
      <c r="D83" s="35"/>
      <c r="E83" s="35"/>
      <c r="F83" s="29" t="str">
        <f>E12</f>
        <v>Město Třeboň</v>
      </c>
      <c r="G83" s="35"/>
      <c r="H83" s="35"/>
      <c r="I83" s="35"/>
      <c r="J83" s="35"/>
      <c r="K83" s="31" t="s">
        <v>31</v>
      </c>
      <c r="L83" s="35"/>
      <c r="M83" s="225" t="str">
        <f>E18</f>
        <v>Luboš Máca</v>
      </c>
      <c r="N83" s="225"/>
      <c r="O83" s="225"/>
      <c r="P83" s="225"/>
      <c r="Q83" s="225"/>
      <c r="R83" s="36"/>
    </row>
    <row r="84" spans="2:65" s="1" customFormat="1" ht="14.45" customHeight="1">
      <c r="B84" s="34"/>
      <c r="C84" s="31" t="s">
        <v>29</v>
      </c>
      <c r="D84" s="35"/>
      <c r="E84" s="35"/>
      <c r="F84" s="29" t="str">
        <f>IF(E15="","",E15)</f>
        <v xml:space="preserve"> </v>
      </c>
      <c r="G84" s="35"/>
      <c r="H84" s="35"/>
      <c r="I84" s="35"/>
      <c r="J84" s="35"/>
      <c r="K84" s="31" t="s">
        <v>34</v>
      </c>
      <c r="L84" s="35"/>
      <c r="M84" s="225" t="str">
        <f>E21</f>
        <v>Luboš Máca</v>
      </c>
      <c r="N84" s="225"/>
      <c r="O84" s="225"/>
      <c r="P84" s="225"/>
      <c r="Q84" s="225"/>
      <c r="R84" s="36"/>
    </row>
    <row r="85" spans="2:65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65" s="1" customFormat="1" ht="29.25" customHeight="1">
      <c r="B86" s="34"/>
      <c r="C86" s="256" t="s">
        <v>116</v>
      </c>
      <c r="D86" s="257"/>
      <c r="E86" s="257"/>
      <c r="F86" s="257"/>
      <c r="G86" s="257"/>
      <c r="H86" s="103"/>
      <c r="I86" s="103"/>
      <c r="J86" s="103"/>
      <c r="K86" s="103"/>
      <c r="L86" s="103"/>
      <c r="M86" s="103"/>
      <c r="N86" s="256" t="s">
        <v>117</v>
      </c>
      <c r="O86" s="257"/>
      <c r="P86" s="257"/>
      <c r="Q86" s="257"/>
      <c r="R86" s="36"/>
    </row>
    <row r="87" spans="2:65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65" s="1" customFormat="1" ht="29.25" customHeight="1">
      <c r="B88" s="34"/>
      <c r="C88" s="111" t="s">
        <v>118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194">
        <f>N113</f>
        <v>0</v>
      </c>
      <c r="O88" s="252"/>
      <c r="P88" s="252"/>
      <c r="Q88" s="252"/>
      <c r="R88" s="36"/>
      <c r="AU88" s="21" t="s">
        <v>119</v>
      </c>
    </row>
    <row r="89" spans="2:65" s="6" customFormat="1" ht="24.95" customHeight="1">
      <c r="B89" s="112"/>
      <c r="C89" s="113"/>
      <c r="D89" s="114" t="s">
        <v>909</v>
      </c>
      <c r="E89" s="113"/>
      <c r="F89" s="113"/>
      <c r="G89" s="113"/>
      <c r="H89" s="113"/>
      <c r="I89" s="113"/>
      <c r="J89" s="113"/>
      <c r="K89" s="113"/>
      <c r="L89" s="113"/>
      <c r="M89" s="113"/>
      <c r="N89" s="231">
        <f>N114</f>
        <v>0</v>
      </c>
      <c r="O89" s="249"/>
      <c r="P89" s="249"/>
      <c r="Q89" s="249"/>
      <c r="R89" s="115"/>
    </row>
    <row r="90" spans="2:65" s="7" customFormat="1" ht="19.899999999999999" customHeight="1">
      <c r="B90" s="116"/>
      <c r="C90" s="117"/>
      <c r="D90" s="118" t="s">
        <v>910</v>
      </c>
      <c r="E90" s="117"/>
      <c r="F90" s="117"/>
      <c r="G90" s="117"/>
      <c r="H90" s="117"/>
      <c r="I90" s="117"/>
      <c r="J90" s="117"/>
      <c r="K90" s="117"/>
      <c r="L90" s="117"/>
      <c r="M90" s="117"/>
      <c r="N90" s="250">
        <f>N115</f>
        <v>0</v>
      </c>
      <c r="O90" s="251"/>
      <c r="P90" s="251"/>
      <c r="Q90" s="251"/>
      <c r="R90" s="119"/>
    </row>
    <row r="91" spans="2:65" s="1" customFormat="1" ht="21.75" customHeight="1"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6"/>
    </row>
    <row r="92" spans="2:65" s="1" customFormat="1" ht="29.25" customHeight="1">
      <c r="B92" s="34"/>
      <c r="C92" s="111" t="s">
        <v>124</v>
      </c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252">
        <f>ROUND(N93+N94,2)</f>
        <v>0</v>
      </c>
      <c r="O92" s="253"/>
      <c r="P92" s="253"/>
      <c r="Q92" s="253"/>
      <c r="R92" s="36"/>
      <c r="T92" s="120"/>
      <c r="U92" s="121" t="s">
        <v>40</v>
      </c>
    </row>
    <row r="93" spans="2:65" s="1" customFormat="1" ht="18" customHeight="1">
      <c r="B93" s="122"/>
      <c r="C93" s="123"/>
      <c r="D93" s="254" t="s">
        <v>125</v>
      </c>
      <c r="E93" s="254"/>
      <c r="F93" s="254"/>
      <c r="G93" s="254"/>
      <c r="H93" s="254"/>
      <c r="I93" s="123"/>
      <c r="J93" s="123"/>
      <c r="K93" s="123"/>
      <c r="L93" s="123"/>
      <c r="M93" s="123"/>
      <c r="N93" s="255">
        <v>0</v>
      </c>
      <c r="O93" s="255"/>
      <c r="P93" s="255"/>
      <c r="Q93" s="255"/>
      <c r="R93" s="124"/>
      <c r="S93" s="125"/>
      <c r="T93" s="126"/>
      <c r="U93" s="127" t="s">
        <v>43</v>
      </c>
      <c r="V93" s="125"/>
      <c r="W93" s="125"/>
      <c r="X93" s="125"/>
      <c r="Y93" s="125"/>
      <c r="Z93" s="125"/>
      <c r="AA93" s="125"/>
      <c r="AB93" s="125"/>
      <c r="AC93" s="125"/>
      <c r="AD93" s="125"/>
      <c r="AE93" s="125"/>
      <c r="AF93" s="125"/>
      <c r="AG93" s="125"/>
      <c r="AH93" s="125"/>
      <c r="AI93" s="125"/>
      <c r="AJ93" s="125"/>
      <c r="AK93" s="125"/>
      <c r="AL93" s="125"/>
      <c r="AM93" s="125"/>
      <c r="AN93" s="125"/>
      <c r="AO93" s="125"/>
      <c r="AP93" s="125"/>
      <c r="AQ93" s="125"/>
      <c r="AR93" s="125"/>
      <c r="AS93" s="125"/>
      <c r="AT93" s="125"/>
      <c r="AU93" s="125"/>
      <c r="AV93" s="125"/>
      <c r="AW93" s="125"/>
      <c r="AX93" s="125"/>
      <c r="AY93" s="128" t="s">
        <v>126</v>
      </c>
      <c r="AZ93" s="125"/>
      <c r="BA93" s="125"/>
      <c r="BB93" s="125"/>
      <c r="BC93" s="125"/>
      <c r="BD93" s="125"/>
      <c r="BE93" s="129">
        <f>IF(U93="základní",N93,0)</f>
        <v>0</v>
      </c>
      <c r="BF93" s="129">
        <f>IF(U93="snížená",N93,0)</f>
        <v>0</v>
      </c>
      <c r="BG93" s="129">
        <f>IF(U93="zákl. přenesená",N93,0)</f>
        <v>0</v>
      </c>
      <c r="BH93" s="129">
        <f>IF(U93="sníž. přenesená",N93,0)</f>
        <v>0</v>
      </c>
      <c r="BI93" s="129">
        <f>IF(U93="nulová",N93,0)</f>
        <v>0</v>
      </c>
      <c r="BJ93" s="128" t="s">
        <v>127</v>
      </c>
      <c r="BK93" s="125"/>
      <c r="BL93" s="125"/>
      <c r="BM93" s="125"/>
    </row>
    <row r="94" spans="2:65" s="1" customFormat="1" ht="18" customHeight="1">
      <c r="B94" s="122"/>
      <c r="C94" s="123"/>
      <c r="D94" s="254" t="s">
        <v>128</v>
      </c>
      <c r="E94" s="254"/>
      <c r="F94" s="254"/>
      <c r="G94" s="254"/>
      <c r="H94" s="254"/>
      <c r="I94" s="123"/>
      <c r="J94" s="123"/>
      <c r="K94" s="123"/>
      <c r="L94" s="123"/>
      <c r="M94" s="123"/>
      <c r="N94" s="255">
        <v>0</v>
      </c>
      <c r="O94" s="255"/>
      <c r="P94" s="255"/>
      <c r="Q94" s="255"/>
      <c r="R94" s="124"/>
      <c r="S94" s="125"/>
      <c r="T94" s="130"/>
      <c r="U94" s="131" t="s">
        <v>43</v>
      </c>
      <c r="V94" s="125"/>
      <c r="W94" s="125"/>
      <c r="X94" s="125"/>
      <c r="Y94" s="125"/>
      <c r="Z94" s="125"/>
      <c r="AA94" s="125"/>
      <c r="AB94" s="125"/>
      <c r="AC94" s="125"/>
      <c r="AD94" s="125"/>
      <c r="AE94" s="125"/>
      <c r="AF94" s="125"/>
      <c r="AG94" s="125"/>
      <c r="AH94" s="125"/>
      <c r="AI94" s="125"/>
      <c r="AJ94" s="125"/>
      <c r="AK94" s="125"/>
      <c r="AL94" s="125"/>
      <c r="AM94" s="125"/>
      <c r="AN94" s="125"/>
      <c r="AO94" s="125"/>
      <c r="AP94" s="125"/>
      <c r="AQ94" s="125"/>
      <c r="AR94" s="125"/>
      <c r="AS94" s="125"/>
      <c r="AT94" s="125"/>
      <c r="AU94" s="125"/>
      <c r="AV94" s="125"/>
      <c r="AW94" s="125"/>
      <c r="AX94" s="125"/>
      <c r="AY94" s="128" t="s">
        <v>126</v>
      </c>
      <c r="AZ94" s="125"/>
      <c r="BA94" s="125"/>
      <c r="BB94" s="125"/>
      <c r="BC94" s="125"/>
      <c r="BD94" s="125"/>
      <c r="BE94" s="129">
        <f>IF(U94="základní",N94,0)</f>
        <v>0</v>
      </c>
      <c r="BF94" s="129">
        <f>IF(U94="snížená",N94,0)</f>
        <v>0</v>
      </c>
      <c r="BG94" s="129">
        <f>IF(U94="zákl. přenesená",N94,0)</f>
        <v>0</v>
      </c>
      <c r="BH94" s="129">
        <f>IF(U94="sníž. přenesená",N94,0)</f>
        <v>0</v>
      </c>
      <c r="BI94" s="129">
        <f>IF(U94="nulová",N94,0)</f>
        <v>0</v>
      </c>
      <c r="BJ94" s="128" t="s">
        <v>127</v>
      </c>
      <c r="BK94" s="125"/>
      <c r="BL94" s="125"/>
      <c r="BM94" s="125"/>
    </row>
    <row r="95" spans="2:65" s="1" customFormat="1" ht="18" customHeight="1"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6"/>
    </row>
    <row r="96" spans="2:65" s="1" customFormat="1" ht="29.25" customHeight="1">
      <c r="B96" s="34"/>
      <c r="C96" s="102" t="s">
        <v>104</v>
      </c>
      <c r="D96" s="103"/>
      <c r="E96" s="103"/>
      <c r="F96" s="103"/>
      <c r="G96" s="103"/>
      <c r="H96" s="103"/>
      <c r="I96" s="103"/>
      <c r="J96" s="103"/>
      <c r="K96" s="103"/>
      <c r="L96" s="206">
        <f>ROUND(SUM(N88+N92),2)</f>
        <v>0</v>
      </c>
      <c r="M96" s="206"/>
      <c r="N96" s="206"/>
      <c r="O96" s="206"/>
      <c r="P96" s="206"/>
      <c r="Q96" s="206"/>
      <c r="R96" s="36"/>
    </row>
    <row r="97" spans="2:27" s="1" customFormat="1" ht="6.95" customHeight="1"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60"/>
    </row>
    <row r="101" spans="2:27" s="1" customFormat="1" ht="6.95" customHeight="1">
      <c r="B101" s="61"/>
      <c r="C101" s="62"/>
      <c r="D101" s="62"/>
      <c r="E101" s="62"/>
      <c r="F101" s="62"/>
      <c r="G101" s="62"/>
      <c r="H101" s="62"/>
      <c r="I101" s="62"/>
      <c r="J101" s="62"/>
      <c r="K101" s="62"/>
      <c r="L101" s="62"/>
      <c r="M101" s="62"/>
      <c r="N101" s="62"/>
      <c r="O101" s="62"/>
      <c r="P101" s="62"/>
      <c r="Q101" s="62"/>
      <c r="R101" s="63"/>
    </row>
    <row r="102" spans="2:27" s="1" customFormat="1" ht="36.950000000000003" customHeight="1">
      <c r="B102" s="34"/>
      <c r="C102" s="216" t="s">
        <v>129</v>
      </c>
      <c r="D102" s="243"/>
      <c r="E102" s="243"/>
      <c r="F102" s="243"/>
      <c r="G102" s="243"/>
      <c r="H102" s="243"/>
      <c r="I102" s="243"/>
      <c r="J102" s="243"/>
      <c r="K102" s="243"/>
      <c r="L102" s="243"/>
      <c r="M102" s="243"/>
      <c r="N102" s="243"/>
      <c r="O102" s="243"/>
      <c r="P102" s="243"/>
      <c r="Q102" s="243"/>
      <c r="R102" s="36"/>
    </row>
    <row r="103" spans="2:27" s="1" customFormat="1" ht="6.95" customHeight="1"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6"/>
    </row>
    <row r="104" spans="2:27" s="1" customFormat="1" ht="30" customHeight="1">
      <c r="B104" s="34"/>
      <c r="C104" s="31" t="s">
        <v>17</v>
      </c>
      <c r="D104" s="35"/>
      <c r="E104" s="35"/>
      <c r="F104" s="244" t="str">
        <f>F6</f>
        <v>Snížení energetické náročnosti DPS 2 - Kotelna</v>
      </c>
      <c r="G104" s="245"/>
      <c r="H104" s="245"/>
      <c r="I104" s="245"/>
      <c r="J104" s="245"/>
      <c r="K104" s="245"/>
      <c r="L104" s="245"/>
      <c r="M104" s="245"/>
      <c r="N104" s="245"/>
      <c r="O104" s="245"/>
      <c r="P104" s="245"/>
      <c r="Q104" s="35"/>
      <c r="R104" s="36"/>
    </row>
    <row r="105" spans="2:27" s="1" customFormat="1" ht="36.950000000000003" customHeight="1">
      <c r="B105" s="34"/>
      <c r="C105" s="68" t="s">
        <v>111</v>
      </c>
      <c r="D105" s="35"/>
      <c r="E105" s="35"/>
      <c r="F105" s="218" t="str">
        <f>F7</f>
        <v>063.6 - Měření a regulace</v>
      </c>
      <c r="G105" s="243"/>
      <c r="H105" s="243"/>
      <c r="I105" s="243"/>
      <c r="J105" s="243"/>
      <c r="K105" s="243"/>
      <c r="L105" s="243"/>
      <c r="M105" s="243"/>
      <c r="N105" s="243"/>
      <c r="O105" s="243"/>
      <c r="P105" s="243"/>
      <c r="Q105" s="35"/>
      <c r="R105" s="36"/>
    </row>
    <row r="106" spans="2:27" s="1" customFormat="1" ht="6.95" customHeight="1"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6"/>
    </row>
    <row r="107" spans="2:27" s="1" customFormat="1" ht="18" customHeight="1">
      <c r="B107" s="34"/>
      <c r="C107" s="31" t="s">
        <v>21</v>
      </c>
      <c r="D107" s="35"/>
      <c r="E107" s="35"/>
      <c r="F107" s="29" t="str">
        <f>F9</f>
        <v>Chelčického 2, Třeboň</v>
      </c>
      <c r="G107" s="35"/>
      <c r="H107" s="35"/>
      <c r="I107" s="35"/>
      <c r="J107" s="35"/>
      <c r="K107" s="31" t="s">
        <v>23</v>
      </c>
      <c r="L107" s="35"/>
      <c r="M107" s="246" t="str">
        <f>IF(O9="","",O9)</f>
        <v>9. 6. 2018</v>
      </c>
      <c r="N107" s="246"/>
      <c r="O107" s="246"/>
      <c r="P107" s="246"/>
      <c r="Q107" s="35"/>
      <c r="R107" s="36"/>
    </row>
    <row r="108" spans="2:27" s="1" customFormat="1" ht="6.95" customHeight="1"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6"/>
    </row>
    <row r="109" spans="2:27" s="1" customFormat="1" ht="15">
      <c r="B109" s="34"/>
      <c r="C109" s="31" t="s">
        <v>25</v>
      </c>
      <c r="D109" s="35"/>
      <c r="E109" s="35"/>
      <c r="F109" s="29" t="str">
        <f>E12</f>
        <v>Město Třeboň</v>
      </c>
      <c r="G109" s="35"/>
      <c r="H109" s="35"/>
      <c r="I109" s="35"/>
      <c r="J109" s="35"/>
      <c r="K109" s="31" t="s">
        <v>31</v>
      </c>
      <c r="L109" s="35"/>
      <c r="M109" s="225" t="str">
        <f>E18</f>
        <v>Luboš Máca</v>
      </c>
      <c r="N109" s="225"/>
      <c r="O109" s="225"/>
      <c r="P109" s="225"/>
      <c r="Q109" s="225"/>
      <c r="R109" s="36"/>
    </row>
    <row r="110" spans="2:27" s="1" customFormat="1" ht="14.45" customHeight="1">
      <c r="B110" s="34"/>
      <c r="C110" s="31" t="s">
        <v>29</v>
      </c>
      <c r="D110" s="35"/>
      <c r="E110" s="35"/>
      <c r="F110" s="29" t="str">
        <f>IF(E15="","",E15)</f>
        <v xml:space="preserve"> </v>
      </c>
      <c r="G110" s="35"/>
      <c r="H110" s="35"/>
      <c r="I110" s="35"/>
      <c r="J110" s="35"/>
      <c r="K110" s="31" t="s">
        <v>34</v>
      </c>
      <c r="L110" s="35"/>
      <c r="M110" s="225" t="str">
        <f>E21</f>
        <v>Luboš Máca</v>
      </c>
      <c r="N110" s="225"/>
      <c r="O110" s="225"/>
      <c r="P110" s="225"/>
      <c r="Q110" s="225"/>
      <c r="R110" s="36"/>
    </row>
    <row r="111" spans="2:27" s="1" customFormat="1" ht="10.35" customHeight="1"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6"/>
    </row>
    <row r="112" spans="2:27" s="8" customFormat="1" ht="29.25" customHeight="1">
      <c r="B112" s="132"/>
      <c r="C112" s="133" t="s">
        <v>130</v>
      </c>
      <c r="D112" s="134" t="s">
        <v>131</v>
      </c>
      <c r="E112" s="134" t="s">
        <v>58</v>
      </c>
      <c r="F112" s="247" t="s">
        <v>132</v>
      </c>
      <c r="G112" s="247"/>
      <c r="H112" s="247"/>
      <c r="I112" s="247"/>
      <c r="J112" s="134" t="s">
        <v>133</v>
      </c>
      <c r="K112" s="134" t="s">
        <v>134</v>
      </c>
      <c r="L112" s="247" t="s">
        <v>135</v>
      </c>
      <c r="M112" s="247"/>
      <c r="N112" s="247" t="s">
        <v>117</v>
      </c>
      <c r="O112" s="247"/>
      <c r="P112" s="247"/>
      <c r="Q112" s="248"/>
      <c r="R112" s="135"/>
      <c r="T112" s="75" t="s">
        <v>136</v>
      </c>
      <c r="U112" s="76" t="s">
        <v>40</v>
      </c>
      <c r="V112" s="76" t="s">
        <v>137</v>
      </c>
      <c r="W112" s="76" t="s">
        <v>138</v>
      </c>
      <c r="X112" s="76" t="s">
        <v>139</v>
      </c>
      <c r="Y112" s="76" t="s">
        <v>140</v>
      </c>
      <c r="Z112" s="76" t="s">
        <v>141</v>
      </c>
      <c r="AA112" s="77" t="s">
        <v>142</v>
      </c>
    </row>
    <row r="113" spans="2:65" s="1" customFormat="1" ht="29.25" customHeight="1">
      <c r="B113" s="34"/>
      <c r="C113" s="79" t="s">
        <v>113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228">
        <f>BK113</f>
        <v>0</v>
      </c>
      <c r="O113" s="229"/>
      <c r="P113" s="229"/>
      <c r="Q113" s="229"/>
      <c r="R113" s="36"/>
      <c r="T113" s="78"/>
      <c r="U113" s="50"/>
      <c r="V113" s="50"/>
      <c r="W113" s="136">
        <f>W114</f>
        <v>0.311</v>
      </c>
      <c r="X113" s="50"/>
      <c r="Y113" s="136">
        <f>Y114</f>
        <v>0</v>
      </c>
      <c r="Z113" s="50"/>
      <c r="AA113" s="137">
        <f>AA114</f>
        <v>0</v>
      </c>
      <c r="AT113" s="21" t="s">
        <v>75</v>
      </c>
      <c r="AU113" s="21" t="s">
        <v>119</v>
      </c>
      <c r="BK113" s="138">
        <f>BK114</f>
        <v>0</v>
      </c>
    </row>
    <row r="114" spans="2:65" s="9" customFormat="1" ht="37.35" customHeight="1">
      <c r="B114" s="139"/>
      <c r="C114" s="140"/>
      <c r="D114" s="141" t="s">
        <v>909</v>
      </c>
      <c r="E114" s="141"/>
      <c r="F114" s="141"/>
      <c r="G114" s="141"/>
      <c r="H114" s="141"/>
      <c r="I114" s="141"/>
      <c r="J114" s="141"/>
      <c r="K114" s="141"/>
      <c r="L114" s="141"/>
      <c r="M114" s="141"/>
      <c r="N114" s="230">
        <f>BK114</f>
        <v>0</v>
      </c>
      <c r="O114" s="231"/>
      <c r="P114" s="231"/>
      <c r="Q114" s="231"/>
      <c r="R114" s="142"/>
      <c r="T114" s="143"/>
      <c r="U114" s="140"/>
      <c r="V114" s="140"/>
      <c r="W114" s="144">
        <f>W115</f>
        <v>0.311</v>
      </c>
      <c r="X114" s="140"/>
      <c r="Y114" s="144">
        <f>Y115</f>
        <v>0</v>
      </c>
      <c r="Z114" s="140"/>
      <c r="AA114" s="145">
        <f>AA115</f>
        <v>0</v>
      </c>
      <c r="AR114" s="146" t="s">
        <v>155</v>
      </c>
      <c r="AT114" s="147" t="s">
        <v>75</v>
      </c>
      <c r="AU114" s="147" t="s">
        <v>76</v>
      </c>
      <c r="AY114" s="146" t="s">
        <v>143</v>
      </c>
      <c r="BK114" s="148">
        <f>BK115</f>
        <v>0</v>
      </c>
    </row>
    <row r="115" spans="2:65" s="9" customFormat="1" ht="19.899999999999999" customHeight="1">
      <c r="B115" s="139"/>
      <c r="C115" s="140"/>
      <c r="D115" s="149" t="s">
        <v>910</v>
      </c>
      <c r="E115" s="149"/>
      <c r="F115" s="149"/>
      <c r="G115" s="149"/>
      <c r="H115" s="149"/>
      <c r="I115" s="149"/>
      <c r="J115" s="149"/>
      <c r="K115" s="149"/>
      <c r="L115" s="149"/>
      <c r="M115" s="149"/>
      <c r="N115" s="232">
        <f>BK115</f>
        <v>0</v>
      </c>
      <c r="O115" s="233"/>
      <c r="P115" s="233"/>
      <c r="Q115" s="233"/>
      <c r="R115" s="142"/>
      <c r="T115" s="143"/>
      <c r="U115" s="140"/>
      <c r="V115" s="140"/>
      <c r="W115" s="144">
        <f>W116</f>
        <v>0.311</v>
      </c>
      <c r="X115" s="140"/>
      <c r="Y115" s="144">
        <f>Y116</f>
        <v>0</v>
      </c>
      <c r="Z115" s="140"/>
      <c r="AA115" s="145">
        <f>AA116</f>
        <v>0</v>
      </c>
      <c r="AR115" s="146" t="s">
        <v>155</v>
      </c>
      <c r="AT115" s="147" t="s">
        <v>75</v>
      </c>
      <c r="AU115" s="147" t="s">
        <v>84</v>
      </c>
      <c r="AY115" s="146" t="s">
        <v>143</v>
      </c>
      <c r="BK115" s="148">
        <f>BK116</f>
        <v>0</v>
      </c>
    </row>
    <row r="116" spans="2:65" s="1" customFormat="1" ht="16.5" customHeight="1">
      <c r="B116" s="122"/>
      <c r="C116" s="150" t="s">
        <v>84</v>
      </c>
      <c r="D116" s="150" t="s">
        <v>144</v>
      </c>
      <c r="E116" s="151" t="s">
        <v>911</v>
      </c>
      <c r="F116" s="274" t="s">
        <v>913</v>
      </c>
      <c r="G116" s="237"/>
      <c r="H116" s="237"/>
      <c r="I116" s="237"/>
      <c r="J116" s="152" t="s">
        <v>207</v>
      </c>
      <c r="K116" s="153">
        <v>1</v>
      </c>
      <c r="L116" s="238"/>
      <c r="M116" s="238"/>
      <c r="N116" s="238">
        <f>ROUND(L116*K116,2)</f>
        <v>0</v>
      </c>
      <c r="O116" s="238"/>
      <c r="P116" s="238"/>
      <c r="Q116" s="238"/>
      <c r="R116" s="124"/>
      <c r="T116" s="154" t="s">
        <v>5</v>
      </c>
      <c r="U116" s="170" t="s">
        <v>43</v>
      </c>
      <c r="V116" s="171">
        <v>0.311</v>
      </c>
      <c r="W116" s="171">
        <f>V116*K116</f>
        <v>0.311</v>
      </c>
      <c r="X116" s="171">
        <v>0</v>
      </c>
      <c r="Y116" s="171">
        <f>X116*K116</f>
        <v>0</v>
      </c>
      <c r="Z116" s="171">
        <v>0</v>
      </c>
      <c r="AA116" s="172">
        <f>Z116*K116</f>
        <v>0</v>
      </c>
      <c r="AR116" s="21" t="s">
        <v>646</v>
      </c>
      <c r="AT116" s="21" t="s">
        <v>144</v>
      </c>
      <c r="AU116" s="21" t="s">
        <v>127</v>
      </c>
      <c r="AY116" s="21" t="s">
        <v>143</v>
      </c>
      <c r="BE116" s="157">
        <f>IF(U116="základní",N116,0)</f>
        <v>0</v>
      </c>
      <c r="BF116" s="157">
        <f>IF(U116="snížená",N116,0)</f>
        <v>0</v>
      </c>
      <c r="BG116" s="157">
        <f>IF(U116="zákl. přenesená",N116,0)</f>
        <v>0</v>
      </c>
      <c r="BH116" s="157">
        <f>IF(U116="sníž. přenesená",N116,0)</f>
        <v>0</v>
      </c>
      <c r="BI116" s="157">
        <f>IF(U116="nulová",N116,0)</f>
        <v>0</v>
      </c>
      <c r="BJ116" s="21" t="s">
        <v>127</v>
      </c>
      <c r="BK116" s="157">
        <f>ROUND(L116*K116,2)</f>
        <v>0</v>
      </c>
      <c r="BL116" s="21" t="s">
        <v>646</v>
      </c>
      <c r="BM116" s="21" t="s">
        <v>912</v>
      </c>
    </row>
    <row r="117" spans="2:65" s="1" customFormat="1" ht="6.95" customHeight="1">
      <c r="B117" s="58"/>
      <c r="C117" s="59"/>
      <c r="D117" s="59"/>
      <c r="E117" s="59"/>
      <c r="F117" s="59"/>
      <c r="G117" s="59"/>
      <c r="H117" s="59"/>
      <c r="I117" s="59"/>
      <c r="J117" s="59"/>
      <c r="K117" s="59"/>
      <c r="L117" s="59"/>
      <c r="M117" s="59"/>
      <c r="N117" s="59"/>
      <c r="O117" s="59"/>
      <c r="P117" s="59"/>
      <c r="Q117" s="59"/>
      <c r="R117" s="60"/>
    </row>
  </sheetData>
  <mergeCells count="62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94:Q94"/>
    <mergeCell ref="L96:Q96"/>
    <mergeCell ref="C102:Q102"/>
    <mergeCell ref="F104:P104"/>
    <mergeCell ref="N89:Q89"/>
    <mergeCell ref="N90:Q90"/>
    <mergeCell ref="N92:Q92"/>
    <mergeCell ref="D93:H93"/>
    <mergeCell ref="N93:Q93"/>
    <mergeCell ref="H1:K1"/>
    <mergeCell ref="S2:AC2"/>
    <mergeCell ref="F116:I116"/>
    <mergeCell ref="L116:M116"/>
    <mergeCell ref="N116:Q116"/>
    <mergeCell ref="N113:Q113"/>
    <mergeCell ref="N114:Q114"/>
    <mergeCell ref="N115:Q115"/>
    <mergeCell ref="F105:P105"/>
    <mergeCell ref="M107:P107"/>
    <mergeCell ref="M109:Q109"/>
    <mergeCell ref="M110:Q110"/>
    <mergeCell ref="F112:I112"/>
    <mergeCell ref="L112:M112"/>
    <mergeCell ref="N112:Q112"/>
    <mergeCell ref="D94:H94"/>
  </mergeCells>
  <hyperlinks>
    <hyperlink ref="F1:G1" location="C2" display="1) Krycí list rozpočtu"/>
    <hyperlink ref="H1:K1" location="C86" display="2) Rekapitulace rozpočtu"/>
    <hyperlink ref="L1" location="C112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063.1 - D.1.4.1  Voda, ka...</vt:lpstr>
      <vt:lpstr>063.2 - D.1.4.1.  Plyn</vt:lpstr>
      <vt:lpstr>063.3 - D.1.4.1. Vytápění</vt:lpstr>
      <vt:lpstr>063.4 - D.1.4.1. Vzduchot...</vt:lpstr>
      <vt:lpstr>063.5 - d.1.4.1. Stavební...</vt:lpstr>
      <vt:lpstr>063.6 - Měření a regulace</vt:lpstr>
      <vt:lpstr>'063.1 - D.1.4.1  Voda, ka...'!Názvy_tisku</vt:lpstr>
      <vt:lpstr>'063.2 - D.1.4.1.  Plyn'!Názvy_tisku</vt:lpstr>
      <vt:lpstr>'063.3 - D.1.4.1. Vytápění'!Názvy_tisku</vt:lpstr>
      <vt:lpstr>'063.4 - D.1.4.1. Vzduchot...'!Názvy_tisku</vt:lpstr>
      <vt:lpstr>'063.5 - d.1.4.1. Stavební...'!Názvy_tisku</vt:lpstr>
      <vt:lpstr>'063.6 - Měření a regulace'!Názvy_tisku</vt:lpstr>
      <vt:lpstr>'Rekapitulace stavby'!Názvy_tisku</vt:lpstr>
      <vt:lpstr>'063.1 - D.1.4.1  Voda, ka...'!Oblast_tisku</vt:lpstr>
      <vt:lpstr>'063.2 - D.1.4.1.  Plyn'!Oblast_tisku</vt:lpstr>
      <vt:lpstr>'063.3 - D.1.4.1. Vytápění'!Oblast_tisku</vt:lpstr>
      <vt:lpstr>'063.4 - D.1.4.1. Vzduchot...'!Oblast_tisku</vt:lpstr>
      <vt:lpstr>'063.5 - d.1.4.1. Stavební...'!Oblast_tisku</vt:lpstr>
      <vt:lpstr>'063.6 - Měření a regulace'!Oblast_tisku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pcw7\user</dc:creator>
  <cp:lastModifiedBy>user</cp:lastModifiedBy>
  <cp:lastPrinted>2018-06-12T12:14:28Z</cp:lastPrinted>
  <dcterms:created xsi:type="dcterms:W3CDTF">2018-06-12T09:33:23Z</dcterms:created>
  <dcterms:modified xsi:type="dcterms:W3CDTF">2018-06-12T12:19:37Z</dcterms:modified>
</cp:coreProperties>
</file>